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480" windowHeight="11640" tabRatio="872" activeTab="7"/>
  </bookViews>
  <sheets>
    <sheet name="käibemaks" sheetId="1" r:id="rId1"/>
    <sheet name="countif, count" sheetId="2" r:id="rId2"/>
    <sheet name="horoskoop" sheetId="3" r:id="rId3"/>
    <sheet name="autofilter" sheetId="4" r:id="rId4"/>
    <sheet name="conditional formatting" sheetId="5" r:id="rId5"/>
    <sheet name="valuuta" sheetId="6" r:id="rId6"/>
    <sheet name="hinded, protection" sheetId="7" r:id="rId7"/>
    <sheet name="eelarve" sheetId="8" r:id="rId8"/>
    <sheet name="kulutused majapidamisele" sheetId="9" r:id="rId9"/>
    <sheet name="palk" sheetId="10" r:id="rId10"/>
    <sheet name="preemiafond" sheetId="11" r:id="rId11"/>
  </sheets>
  <definedNames>
    <definedName name="_xlnm._FilterDatabase" localSheetId="3" hidden="1">'autofilter'!$A$1:$H$49</definedName>
    <definedName name="eur">'valuuta'!$B$1</definedName>
    <definedName name="fond">'preemiafond'!#REF!</definedName>
    <definedName name="palgad">'preemiafond'!#REF!</definedName>
    <definedName name="pk">#REF!</definedName>
    <definedName name="tk">#REF!</definedName>
    <definedName name="tkk">#REF!</definedName>
    <definedName name="tm">#REF!</definedName>
    <definedName name="tmv">#REF!</definedName>
    <definedName name="usd">'valuuta'!$B$2</definedName>
  </definedNames>
  <calcPr fullCalcOnLoad="1"/>
</workbook>
</file>

<file path=xl/sharedStrings.xml><?xml version="1.0" encoding="utf-8"?>
<sst xmlns="http://schemas.openxmlformats.org/spreadsheetml/2006/main" count="719" uniqueCount="278">
  <si>
    <t>tulumaksuvaba:</t>
  </si>
  <si>
    <t>tulumaks:</t>
  </si>
  <si>
    <t>töötuskindlustus:</t>
  </si>
  <si>
    <t>pensionikindlustus:</t>
  </si>
  <si>
    <t>tunnitasu</t>
  </si>
  <si>
    <t>tundide arv</t>
  </si>
  <si>
    <t>palk maksudega</t>
  </si>
  <si>
    <t>preemia</t>
  </si>
  <si>
    <t>palk kokku</t>
  </si>
  <si>
    <t>TK</t>
  </si>
  <si>
    <t>PK</t>
  </si>
  <si>
    <t>palk kokku-TK-PK</t>
  </si>
  <si>
    <t>tulumaks</t>
  </si>
  <si>
    <t>palk kätte</t>
  </si>
  <si>
    <t>töötaja 1</t>
  </si>
  <si>
    <t>töötaja 2</t>
  </si>
  <si>
    <t>töötaja 3</t>
  </si>
  <si>
    <t>töötaja 4</t>
  </si>
  <si>
    <t>töötaja 5</t>
  </si>
  <si>
    <t>töötaja 6</t>
  </si>
  <si>
    <t>preemiafond:</t>
  </si>
  <si>
    <t>nimi</t>
  </si>
  <si>
    <t>kokku</t>
  </si>
  <si>
    <t>kokku-TK-PK</t>
  </si>
  <si>
    <t>Kask</t>
  </si>
  <si>
    <t>Tamm</t>
  </si>
  <si>
    <t>Saar</t>
  </si>
  <si>
    <t>Mänd</t>
  </si>
  <si>
    <t>Mari</t>
  </si>
  <si>
    <t>Kalle</t>
  </si>
  <si>
    <t>Palle</t>
  </si>
  <si>
    <t>Villu</t>
  </si>
  <si>
    <t>Peeter</t>
  </si>
  <si>
    <t>Marek</t>
  </si>
  <si>
    <t>Maarek</t>
  </si>
  <si>
    <t>Sille</t>
  </si>
  <si>
    <t>Pille</t>
  </si>
  <si>
    <t>Kristiina</t>
  </si>
  <si>
    <t>Kristi</t>
  </si>
  <si>
    <t>Kaarel</t>
  </si>
  <si>
    <t>Lauri</t>
  </si>
  <si>
    <t>Ero</t>
  </si>
  <si>
    <t>Eve</t>
  </si>
  <si>
    <t>Tanel</t>
  </si>
  <si>
    <t>Numbrit 0 esineb:</t>
  </si>
  <si>
    <t>Heli</t>
  </si>
  <si>
    <t>Taavi</t>
  </si>
  <si>
    <t>Niina</t>
  </si>
  <si>
    <t>Daniel</t>
  </si>
  <si>
    <t>Rome</t>
  </si>
  <si>
    <t>Rein</t>
  </si>
  <si>
    <t>Kusta</t>
  </si>
  <si>
    <t>Kusti</t>
  </si>
  <si>
    <t>Nime Mari esineb:</t>
  </si>
  <si>
    <t>Margus</t>
  </si>
  <si>
    <t>mobiiltelefonid</t>
  </si>
  <si>
    <t>hind</t>
  </si>
  <si>
    <t>emt hind</t>
  </si>
  <si>
    <t>vahe</t>
  </si>
  <si>
    <t>hind km-ta</t>
  </si>
  <si>
    <t>MAJAPIDAMINE</t>
  </si>
  <si>
    <t>MEELELAHUTUS</t>
  </si>
  <si>
    <t>pangalaen või üür</t>
  </si>
  <si>
    <t>video/DVD</t>
  </si>
  <si>
    <t>telefon</t>
  </si>
  <si>
    <t>CD</t>
  </si>
  <si>
    <t>elekter</t>
  </si>
  <si>
    <t>filmid</t>
  </si>
  <si>
    <t>gaas</t>
  </si>
  <si>
    <t>kontserdid</t>
  </si>
  <si>
    <t>vesi ja kanalisatsioon</t>
  </si>
  <si>
    <t>spordiüritused</t>
  </si>
  <si>
    <t>kaabeltelevisioon</t>
  </si>
  <si>
    <t>teater</t>
  </si>
  <si>
    <t>prügivedu</t>
  </si>
  <si>
    <t>kino</t>
  </si>
  <si>
    <t>hooldus või remont</t>
  </si>
  <si>
    <t>muu</t>
  </si>
  <si>
    <t>majapidamisvahendid</t>
  </si>
  <si>
    <t>vahesummad</t>
  </si>
  <si>
    <t>TRANSPORT</t>
  </si>
  <si>
    <t>LAENUD</t>
  </si>
  <si>
    <t>sõidukimaks</t>
  </si>
  <si>
    <t>isiklik</t>
  </si>
  <si>
    <t>buss/takso</t>
  </si>
  <si>
    <t>õppelaen</t>
  </si>
  <si>
    <t>kindlustus</t>
  </si>
  <si>
    <t>krediitkaart</t>
  </si>
  <si>
    <t>liising</t>
  </si>
  <si>
    <t>kütus</t>
  </si>
  <si>
    <t>hooldus</t>
  </si>
  <si>
    <t>parkimine</t>
  </si>
  <si>
    <t>KINDLUSTUS</t>
  </si>
  <si>
    <t>MAKSUD</t>
  </si>
  <si>
    <t>kodu</t>
  </si>
  <si>
    <t>riiklikud</t>
  </si>
  <si>
    <t>tervis</t>
  </si>
  <si>
    <t>regionaalsed</t>
  </si>
  <si>
    <t>elu</t>
  </si>
  <si>
    <t>kohalikud</t>
  </si>
  <si>
    <t>LEMMIKLOOMAD</t>
  </si>
  <si>
    <t>KINGITUSED JA ANNETUSED</t>
  </si>
  <si>
    <t>toit</t>
  </si>
  <si>
    <t>kingitused</t>
  </si>
  <si>
    <t>meditsiin</t>
  </si>
  <si>
    <t>heategevus 1</t>
  </si>
  <si>
    <t>heategevus 2</t>
  </si>
  <si>
    <t>mänguasjad</t>
  </si>
  <si>
    <t>ISIKLIK HEAOLU</t>
  </si>
  <si>
    <t>JURIIDILINE</t>
  </si>
  <si>
    <t>advokaat</t>
  </si>
  <si>
    <t>juuksed/küüned</t>
  </si>
  <si>
    <t>alimendid</t>
  </si>
  <si>
    <t>rõivad</t>
  </si>
  <si>
    <t>trahvid või kohtukulud</t>
  </si>
  <si>
    <t>keemiline puhastus</t>
  </si>
  <si>
    <t>terviseklubi</t>
  </si>
  <si>
    <t>liikmemaksud</t>
  </si>
  <si>
    <t>armastus</t>
  </si>
  <si>
    <t>pere</t>
  </si>
  <si>
    <t>jäär</t>
  </si>
  <si>
    <t>sõnn</t>
  </si>
  <si>
    <t>kaksikud</t>
  </si>
  <si>
    <t>vähk</t>
  </si>
  <si>
    <t>lõvi</t>
  </si>
  <si>
    <t>neitsi</t>
  </si>
  <si>
    <t>kaalud</t>
  </si>
  <si>
    <t>skorpion</t>
  </si>
  <si>
    <t>ambur</t>
  </si>
  <si>
    <t>kaljukits</t>
  </si>
  <si>
    <t>veevalaja</t>
  </si>
  <si>
    <t>kalad</t>
  </si>
  <si>
    <t>Nimi</t>
  </si>
  <si>
    <t>Sugu</t>
  </si>
  <si>
    <t>Sünniaeg</t>
  </si>
  <si>
    <t>Pikkus</t>
  </si>
  <si>
    <t>Kaal</t>
  </si>
  <si>
    <t>Tähtkuju</t>
  </si>
  <si>
    <t>Silmade värv</t>
  </si>
  <si>
    <t>Hobi</t>
  </si>
  <si>
    <t>Helina</t>
  </si>
  <si>
    <t>n</t>
  </si>
  <si>
    <t>Jäär</t>
  </si>
  <si>
    <t>pruunid</t>
  </si>
  <si>
    <t>Matkamine</t>
  </si>
  <si>
    <t>Jelena</t>
  </si>
  <si>
    <t>Kaalud</t>
  </si>
  <si>
    <t>sinised</t>
  </si>
  <si>
    <t>Jalgrattasõit</t>
  </si>
  <si>
    <t>Andres</t>
  </si>
  <si>
    <t>m</t>
  </si>
  <si>
    <t>Arvutid</t>
  </si>
  <si>
    <t>Kalev</t>
  </si>
  <si>
    <t>Kaksik</t>
  </si>
  <si>
    <t>tehnika</t>
  </si>
  <si>
    <t>Marika</t>
  </si>
  <si>
    <t>Kalad</t>
  </si>
  <si>
    <t>Purjetamie</t>
  </si>
  <si>
    <t>Sirle</t>
  </si>
  <si>
    <t>Kaljukits</t>
  </si>
  <si>
    <t>Sport</t>
  </si>
  <si>
    <t>Kaire</t>
  </si>
  <si>
    <t>Fotograafia</t>
  </si>
  <si>
    <t>Maret</t>
  </si>
  <si>
    <t>Orienteerumine</t>
  </si>
  <si>
    <t>Madis</t>
  </si>
  <si>
    <t>Skorpion</t>
  </si>
  <si>
    <t>Muusika</t>
  </si>
  <si>
    <t>Katrin</t>
  </si>
  <si>
    <t>Tehnika</t>
  </si>
  <si>
    <t>Reet</t>
  </si>
  <si>
    <t>Sõnn</t>
  </si>
  <si>
    <t>sport</t>
  </si>
  <si>
    <t>Agnes</t>
  </si>
  <si>
    <t>Iluaiandus</t>
  </si>
  <si>
    <t>Merle</t>
  </si>
  <si>
    <t>mootorrattad</t>
  </si>
  <si>
    <t>Marko</t>
  </si>
  <si>
    <t>Vähk</t>
  </si>
  <si>
    <t>Sven</t>
  </si>
  <si>
    <t>jahindus</t>
  </si>
  <si>
    <t>Tauno</t>
  </si>
  <si>
    <t>Ambur</t>
  </si>
  <si>
    <t>sinakashallid</t>
  </si>
  <si>
    <t>Uisutamine</t>
  </si>
  <si>
    <t>Asko</t>
  </si>
  <si>
    <t>Reisimine</t>
  </si>
  <si>
    <t>Martin</t>
  </si>
  <si>
    <t>hallikaspruunid</t>
  </si>
  <si>
    <t>Tiit</t>
  </si>
  <si>
    <t>hallid</t>
  </si>
  <si>
    <t>Ingrid</t>
  </si>
  <si>
    <t>rohekaspruunid</t>
  </si>
  <si>
    <t>Kalju</t>
  </si>
  <si>
    <t>Pesapall</t>
  </si>
  <si>
    <t>Kent</t>
  </si>
  <si>
    <t>rohelised</t>
  </si>
  <si>
    <t>Urmas</t>
  </si>
  <si>
    <t>Arnold</t>
  </si>
  <si>
    <t>Lembit</t>
  </si>
  <si>
    <t>Ants</t>
  </si>
  <si>
    <t>poks</t>
  </si>
  <si>
    <t>Mihhail</t>
  </si>
  <si>
    <t>Õie</t>
  </si>
  <si>
    <t>Ranno</t>
  </si>
  <si>
    <t>rohekashallid</t>
  </si>
  <si>
    <t>Karate</t>
  </si>
  <si>
    <t>Lõvi</t>
  </si>
  <si>
    <t>Agronoomia</t>
  </si>
  <si>
    <t>Kudumine</t>
  </si>
  <si>
    <t>Maie</t>
  </si>
  <si>
    <t>Suusatamine</t>
  </si>
  <si>
    <t>Merit</t>
  </si>
  <si>
    <t>Kulinaaria</t>
  </si>
  <si>
    <t>Aivar</t>
  </si>
  <si>
    <t>Neitsi</t>
  </si>
  <si>
    <t>ujumine</t>
  </si>
  <si>
    <t>Sveta</t>
  </si>
  <si>
    <t>Indrek</t>
  </si>
  <si>
    <t>Ratsutamine</t>
  </si>
  <si>
    <t>Olev</t>
  </si>
  <si>
    <t>Sinised</t>
  </si>
  <si>
    <t>Tanja</t>
  </si>
  <si>
    <t>Taivo</t>
  </si>
  <si>
    <t>Autod</t>
  </si>
  <si>
    <t>Kaja</t>
  </si>
  <si>
    <t>Veevalaja</t>
  </si>
  <si>
    <t>Filosoofia</t>
  </si>
  <si>
    <t>Erik</t>
  </si>
  <si>
    <t>Ujumine</t>
  </si>
  <si>
    <t>Liisi</t>
  </si>
  <si>
    <t>Marina</t>
  </si>
  <si>
    <t>muusika</t>
  </si>
  <si>
    <t>Paul</t>
  </si>
  <si>
    <t>Motosport</t>
  </si>
  <si>
    <t>aine 1</t>
  </si>
  <si>
    <t>aine 2</t>
  </si>
  <si>
    <t>aine 3</t>
  </si>
  <si>
    <t>aine 4</t>
  </si>
  <si>
    <t>aine 5</t>
  </si>
  <si>
    <t>aine 6</t>
  </si>
  <si>
    <t>õpilase keskmine hinne</t>
  </si>
  <si>
    <t>mitu 5 on igal õpilasel</t>
  </si>
  <si>
    <t>õpilane 1</t>
  </si>
  <si>
    <t>õpilane 2</t>
  </si>
  <si>
    <t>õpilane 3</t>
  </si>
  <si>
    <t>õpilane 4</t>
  </si>
  <si>
    <t>õpilane 5</t>
  </si>
  <si>
    <t>õpilane 6</t>
  </si>
  <si>
    <t>õpilane 7</t>
  </si>
  <si>
    <t>õpilane 8</t>
  </si>
  <si>
    <t>õpilane 9</t>
  </si>
  <si>
    <t>õpilane 10</t>
  </si>
  <si>
    <t>õpilane 11</t>
  </si>
  <si>
    <t>õpilane 12</t>
  </si>
  <si>
    <t>kõige sagedasem hinne klassis</t>
  </si>
  <si>
    <t>klassi keskmine</t>
  </si>
  <si>
    <t>parim keskmine</t>
  </si>
  <si>
    <t>halvim keskmine</t>
  </si>
  <si>
    <t>hinnete esinemise sagedus</t>
  </si>
  <si>
    <t>eur</t>
  </si>
  <si>
    <t>usd</t>
  </si>
  <si>
    <t>kaubakood</t>
  </si>
  <si>
    <t>hind (km-ta)</t>
  </si>
  <si>
    <t>hind (eek)</t>
  </si>
  <si>
    <t>hind (eur)</t>
  </si>
  <si>
    <t>hind (usd)</t>
  </si>
  <si>
    <t>km 20%</t>
  </si>
  <si>
    <t>Kui palju numbreid üldse on:</t>
  </si>
  <si>
    <t>KAVANDATUD KUUSISSETULEK</t>
  </si>
  <si>
    <t>sissetulek1</t>
  </si>
  <si>
    <t>lisasissetulek</t>
  </si>
  <si>
    <t>kuusissetulek kokku</t>
  </si>
  <si>
    <t>TEGELIK KUUSISSETULEK</t>
  </si>
  <si>
    <t>VAHE (TEGELIK-KAVANDATUD)</t>
  </si>
  <si>
    <t>kavandatud kulud</t>
  </si>
  <si>
    <t>Tegelikud kulud</t>
  </si>
  <si>
    <t>Vahe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</si>
</sst>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\-yy"/>
    <numFmt numFmtId="165" formatCode="dd\-mmm\-yy"/>
    <numFmt numFmtId="166" formatCode="mmm\-yy"/>
    <numFmt numFmtId="167" formatCode="mmmm\-yy"/>
    <numFmt numFmtId="168" formatCode="mm/dd/yy"/>
    <numFmt numFmtId="169" formatCode="m/d/yy"/>
    <numFmt numFmtId="170" formatCode="m/d"/>
    <numFmt numFmtId="171" formatCode="m/d/yy\ h:mm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[$-425]d\.\ mmmm\ yyyy&quot;. a.&quot;"/>
    <numFmt numFmtId="181" formatCode="[$-425]d\.\ mmmm\ yyyy&quot;. a.&quot;;@"/>
    <numFmt numFmtId="182" formatCode="dd\.mm\.yy;@"/>
    <numFmt numFmtId="183" formatCode="yyyy\-mm\-dd;@"/>
    <numFmt numFmtId="184" formatCode="[$-425]dddd\,\ d\.\ mmmm\ yyyy;@"/>
    <numFmt numFmtId="185" formatCode="d\.mm\.yyyy;@"/>
    <numFmt numFmtId="186" formatCode="dd\.mm\.yyyy;@"/>
    <numFmt numFmtId="187" formatCode="[$-F400]h:mm:ss\ AM/PM"/>
    <numFmt numFmtId="188" formatCode="h:mm:ss;@"/>
    <numFmt numFmtId="189" formatCode="hh:mm:ss;@"/>
    <numFmt numFmtId="190" formatCode="#,##0\ &quot;kr&quot;"/>
    <numFmt numFmtId="191" formatCode="#,##0.00\ &quot;kr&quot;"/>
    <numFmt numFmtId="192" formatCode="0.0%"/>
    <numFmt numFmtId="193" formatCode="#,##0\ _k_r"/>
    <numFmt numFmtId="194" formatCode="#&quot; .&quot;"/>
    <numFmt numFmtId="195" formatCode="#&quot; a.&quot;"/>
    <numFmt numFmtId="196" formatCode="#&quot; cm&quot;"/>
    <numFmt numFmtId="197" formatCode="#0.\5&quot; cm&quot;"/>
    <numFmt numFmtId="198" formatCode="#.0&quot; cm&quot;"/>
    <numFmt numFmtId="199" formatCode="#&quot; kg&quot;"/>
    <numFmt numFmtId="200" formatCode="#.0&quot; kg&quot;"/>
    <numFmt numFmtId="201" formatCode="_-* #,##0.0\ _k_r_-;\-* #,##0.0\ _k_r_-;_-* &quot;-&quot;??\ _k_r_-;_-@_-"/>
    <numFmt numFmtId="202" formatCode="#,##0.00\ [$EEK];\-#,##0.00\ [$EEK]"/>
    <numFmt numFmtId="203" formatCode="#,##0.00\ [$EUR];\-#,##0.00\ [$EUR]"/>
    <numFmt numFmtId="204" formatCode="#,##0.00\ [$USD];\-#,##0.00\ [$USD]"/>
    <numFmt numFmtId="205" formatCode="_-* #,##0\ _k_r_-;\-* #,##0\ _k_r_-;_-* &quot;-&quot;??\ _k_r_-;_-@_-"/>
  </numFmts>
  <fonts count="2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b/>
      <i/>
      <sz val="9.25"/>
      <name val="Arial"/>
      <family val="2"/>
    </font>
    <font>
      <sz val="9.25"/>
      <name val="Arial"/>
      <family val="0"/>
    </font>
    <font>
      <b/>
      <sz val="11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19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24" borderId="0" xfId="0" applyFill="1" applyAlignment="1">
      <alignment/>
    </xf>
    <xf numFmtId="9" fontId="19" fillId="24" borderId="0" xfId="0" applyNumberFormat="1" applyFont="1" applyFill="1" applyAlignment="1">
      <alignment/>
    </xf>
    <xf numFmtId="192" fontId="19" fillId="24" borderId="0" xfId="0" applyNumberFormat="1" applyFont="1" applyFill="1" applyAlignment="1">
      <alignment/>
    </xf>
    <xf numFmtId="44" fontId="19" fillId="24" borderId="0" xfId="44" applyFont="1" applyFill="1" applyAlignment="1">
      <alignment/>
    </xf>
    <xf numFmtId="9" fontId="0" fillId="0" borderId="0" xfId="57" applyAlignment="1">
      <alignment/>
    </xf>
    <xf numFmtId="192" fontId="0" fillId="0" borderId="0" xfId="57" applyNumberFormat="1" applyAlignment="1">
      <alignment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" borderId="0" xfId="0" applyFill="1" applyBorder="1" applyAlignment="1">
      <alignment/>
    </xf>
    <xf numFmtId="43" fontId="0" fillId="0" borderId="0" xfId="42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4" borderId="16" xfId="0" applyFill="1" applyBorder="1" applyAlignment="1">
      <alignment/>
    </xf>
    <xf numFmtId="43" fontId="0" fillId="0" borderId="16" xfId="42" applyBorder="1" applyAlignment="1">
      <alignment/>
    </xf>
    <xf numFmtId="0" fontId="0" fillId="0" borderId="17" xfId="0" applyBorder="1" applyAlignment="1">
      <alignment/>
    </xf>
    <xf numFmtId="43" fontId="0" fillId="0" borderId="17" xfId="42" applyBorder="1" applyAlignment="1">
      <alignment/>
    </xf>
    <xf numFmtId="0" fontId="0" fillId="1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19" xfId="42" applyBorder="1" applyAlignment="1">
      <alignment/>
    </xf>
    <xf numFmtId="43" fontId="0" fillId="0" borderId="20" xfId="42" applyBorder="1" applyAlignment="1">
      <alignment/>
    </xf>
    <xf numFmtId="43" fontId="0" fillId="0" borderId="21" xfId="42" applyBorder="1" applyAlignment="1">
      <alignment/>
    </xf>
    <xf numFmtId="0" fontId="0" fillId="4" borderId="14" xfId="0" applyFill="1" applyBorder="1" applyAlignment="1">
      <alignment/>
    </xf>
    <xf numFmtId="43" fontId="0" fillId="0" borderId="14" xfId="42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" borderId="24" xfId="0" applyFill="1" applyBorder="1" applyAlignment="1">
      <alignment/>
    </xf>
    <xf numFmtId="43" fontId="0" fillId="0" borderId="24" xfId="42" applyBorder="1" applyAlignment="1">
      <alignment/>
    </xf>
    <xf numFmtId="43" fontId="0" fillId="0" borderId="23" xfId="42" applyBorder="1" applyAlignment="1">
      <alignment/>
    </xf>
    <xf numFmtId="0" fontId="0" fillId="0" borderId="25" xfId="0" applyBorder="1" applyAlignment="1">
      <alignment/>
    </xf>
    <xf numFmtId="0" fontId="0" fillId="4" borderId="26" xfId="0" applyFill="1" applyBorder="1" applyAlignment="1">
      <alignment/>
    </xf>
    <xf numFmtId="43" fontId="0" fillId="0" borderId="26" xfId="42" applyBorder="1" applyAlignment="1">
      <alignment/>
    </xf>
    <xf numFmtId="0" fontId="24" fillId="25" borderId="0" xfId="0" applyNumberFormat="1" applyFont="1" applyFill="1" applyBorder="1" applyAlignment="1">
      <alignment/>
    </xf>
    <xf numFmtId="0" fontId="24" fillId="25" borderId="27" xfId="0" applyNumberFormat="1" applyFont="1" applyFill="1" applyBorder="1" applyAlignment="1">
      <alignment/>
    </xf>
    <xf numFmtId="0" fontId="24" fillId="26" borderId="0" xfId="0" applyNumberFormat="1" applyFont="1" applyFill="1" applyBorder="1" applyAlignment="1">
      <alignment/>
    </xf>
    <xf numFmtId="0" fontId="25" fillId="27" borderId="0" xfId="0" applyNumberFormat="1" applyFont="1" applyFill="1" applyBorder="1" applyAlignment="1">
      <alignment horizontal="center"/>
    </xf>
    <xf numFmtId="195" fontId="24" fillId="26" borderId="0" xfId="0" applyNumberFormat="1" applyFont="1" applyFill="1" applyBorder="1" applyAlignment="1">
      <alignment/>
    </xf>
    <xf numFmtId="195" fontId="24" fillId="25" borderId="0" xfId="0" applyNumberFormat="1" applyFont="1" applyFill="1" applyBorder="1" applyAlignment="1">
      <alignment/>
    </xf>
    <xf numFmtId="195" fontId="24" fillId="25" borderId="27" xfId="0" applyNumberFormat="1" applyFont="1" applyFill="1" applyBorder="1" applyAlignment="1">
      <alignment/>
    </xf>
    <xf numFmtId="198" fontId="24" fillId="26" borderId="0" xfId="0" applyNumberFormat="1" applyFont="1" applyFill="1" applyBorder="1" applyAlignment="1">
      <alignment/>
    </xf>
    <xf numFmtId="198" fontId="24" fillId="25" borderId="0" xfId="0" applyNumberFormat="1" applyFont="1" applyFill="1" applyBorder="1" applyAlignment="1">
      <alignment/>
    </xf>
    <xf numFmtId="198" fontId="24" fillId="25" borderId="27" xfId="0" applyNumberFormat="1" applyFont="1" applyFill="1" applyBorder="1" applyAlignment="1">
      <alignment/>
    </xf>
    <xf numFmtId="200" fontId="24" fillId="26" borderId="0" xfId="0" applyNumberFormat="1" applyFont="1" applyFill="1" applyBorder="1" applyAlignment="1">
      <alignment/>
    </xf>
    <xf numFmtId="200" fontId="24" fillId="25" borderId="0" xfId="0" applyNumberFormat="1" applyFont="1" applyFill="1" applyBorder="1" applyAlignment="1">
      <alignment/>
    </xf>
    <xf numFmtId="200" fontId="24" fillId="25" borderId="27" xfId="0" applyNumberFormat="1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27" xfId="0" applyFont="1" applyFill="1" applyBorder="1" applyAlignment="1">
      <alignment/>
    </xf>
    <xf numFmtId="0" fontId="24" fillId="26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/>
    </xf>
    <xf numFmtId="0" fontId="25" fillId="28" borderId="0" xfId="0" applyFont="1" applyFill="1" applyAlignment="1">
      <alignment/>
    </xf>
    <xf numFmtId="0" fontId="25" fillId="28" borderId="28" xfId="0" applyFont="1" applyFill="1" applyBorder="1" applyAlignment="1">
      <alignment/>
    </xf>
    <xf numFmtId="0" fontId="25" fillId="28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22" borderId="10" xfId="0" applyNumberFormat="1" applyFill="1" applyBorder="1" applyAlignment="1">
      <alignment horizontal="center"/>
    </xf>
    <xf numFmtId="202" fontId="0" fillId="0" borderId="30" xfId="42" applyNumberFormat="1" applyBorder="1" applyAlignment="1">
      <alignment/>
    </xf>
    <xf numFmtId="203" fontId="0" fillId="0" borderId="30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7" fontId="0" fillId="0" borderId="32" xfId="42" applyNumberFormat="1" applyBorder="1" applyAlignment="1">
      <alignment/>
    </xf>
    <xf numFmtId="1" fontId="0" fillId="22" borderId="10" xfId="0" applyNumberFormat="1" applyFill="1" applyBorder="1" applyAlignment="1">
      <alignment horizontal="center" vertical="center"/>
    </xf>
    <xf numFmtId="1" fontId="0" fillId="22" borderId="10" xfId="0" applyNumberForma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8" fontId="19" fillId="20" borderId="1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8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9" fillId="20" borderId="10" xfId="0" applyFont="1" applyFill="1" applyBorder="1" applyAlignment="1">
      <alignment horizontal="center" vertical="center" wrapText="1"/>
    </xf>
    <xf numFmtId="40" fontId="0" fillId="0" borderId="10" xfId="0" applyNumberFormat="1" applyBorder="1" applyAlignment="1">
      <alignment/>
    </xf>
    <xf numFmtId="0" fontId="19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border/>
    </dxf>
    <dxf>
      <font>
        <color rgb="FF0000FF"/>
      </font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24-25 november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horoskoop!$B$1</c:f>
              <c:strCache>
                <c:ptCount val="1"/>
                <c:pt idx="0">
                  <c:v>armastus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horoskoop!$A$2:$A$13</c:f>
              <c:strCache/>
            </c:strRef>
          </c:cat>
          <c:val>
            <c:numRef>
              <c:f>horoskoop!$B$2:$B$13</c:f>
              <c:numCache/>
            </c:numRef>
          </c:val>
        </c:ser>
        <c:ser>
          <c:idx val="1"/>
          <c:order val="1"/>
          <c:tx>
            <c:strRef>
              <c:f>horoskoop!$C$1</c:f>
              <c:strCache>
                <c:ptCount val="1"/>
                <c:pt idx="0">
                  <c:v>pere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horoskoop!$A$2:$A$13</c:f>
              <c:strCache/>
            </c:strRef>
          </c:cat>
          <c:val>
            <c:numRef>
              <c:f>horoskoop!$C$2:$C$13</c:f>
              <c:numCache/>
            </c:numRef>
          </c:val>
        </c:ser>
        <c:ser>
          <c:idx val="2"/>
          <c:order val="2"/>
          <c:tx>
            <c:strRef>
              <c:f>horoskoop!$D$1</c:f>
              <c:strCache>
                <c:ptCount val="1"/>
                <c:pt idx="0">
                  <c:v>tervis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horoskoop!$A$2:$A$13</c:f>
              <c:strCache/>
            </c:strRef>
          </c:cat>
          <c:val>
            <c:numRef>
              <c:f>horoskoop!$D$2:$D$13</c:f>
              <c:numCache/>
            </c:numRef>
          </c:val>
        </c:ser>
        <c:overlap val="100"/>
        <c:axId val="30553039"/>
        <c:axId val="6541896"/>
      </c:barChart>
      <c:catAx>
        <c:axId val="3055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896"/>
        <c:crosses val="autoZero"/>
        <c:auto val="1"/>
        <c:lblOffset val="100"/>
        <c:noMultiLvlLbl val="0"/>
      </c:catAx>
      <c:valAx>
        <c:axId val="6541896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ysDot"/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530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FF"/>
            </a:solidFill>
            <a:prstDash val="dash"/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solidFill/>
          <a:prstDash val="sysDot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925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Kulutused majapidamisele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eelarve!$B$11</c:f>
              <c:strCache>
                <c:ptCount val="1"/>
                <c:pt idx="0">
                  <c:v>kavandatud kulud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eelarve!$A$12:$A$22</c:f>
              <c:strCache>
                <c:ptCount val="11"/>
                <c:pt idx="0">
                  <c:v>pangalaen või üür</c:v>
                </c:pt>
                <c:pt idx="1">
                  <c:v>telefon</c:v>
                </c:pt>
                <c:pt idx="2">
                  <c:v>elekter</c:v>
                </c:pt>
                <c:pt idx="3">
                  <c:v>gaas</c:v>
                </c:pt>
                <c:pt idx="4">
                  <c:v>vesi ja kanalisatsioon</c:v>
                </c:pt>
                <c:pt idx="5">
                  <c:v>kaabeltelevisioon</c:v>
                </c:pt>
                <c:pt idx="6">
                  <c:v>prügivedu</c:v>
                </c:pt>
                <c:pt idx="7">
                  <c:v>hooldus või remont</c:v>
                </c:pt>
                <c:pt idx="8">
                  <c:v>majapidamisvahendid</c:v>
                </c:pt>
                <c:pt idx="9">
                  <c:v>muu</c:v>
                </c:pt>
                <c:pt idx="10">
                  <c:v>vahesummad</c:v>
                </c:pt>
              </c:strCache>
            </c:strRef>
          </c:cat>
          <c:val>
            <c:numRef>
              <c:f>eelarve!$B$12:$B$22</c:f>
              <c:numCache>
                <c:ptCount val="11"/>
                <c:pt idx="0">
                  <c:v>1000</c:v>
                </c:pt>
                <c:pt idx="1">
                  <c:v>200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500</c:v>
                </c:pt>
                <c:pt idx="6">
                  <c:v>400</c:v>
                </c:pt>
                <c:pt idx="7">
                  <c:v>200</c:v>
                </c:pt>
                <c:pt idx="8">
                  <c:v>150</c:v>
                </c:pt>
                <c:pt idx="9">
                  <c:v>100</c:v>
                </c:pt>
                <c:pt idx="10">
                  <c:v>3150</c:v>
                </c:pt>
              </c:numCache>
            </c:numRef>
          </c:val>
        </c:ser>
        <c:ser>
          <c:idx val="1"/>
          <c:order val="1"/>
          <c:tx>
            <c:strRef>
              <c:f>eelarve!$C$11</c:f>
              <c:strCache>
                <c:ptCount val="1"/>
                <c:pt idx="0">
                  <c:v>Tegelikud kulud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eelarve!$A$12:$A$22</c:f>
              <c:strCache>
                <c:ptCount val="11"/>
                <c:pt idx="0">
                  <c:v>pangalaen või üür</c:v>
                </c:pt>
                <c:pt idx="1">
                  <c:v>telefon</c:v>
                </c:pt>
                <c:pt idx="2">
                  <c:v>elekter</c:v>
                </c:pt>
                <c:pt idx="3">
                  <c:v>gaas</c:v>
                </c:pt>
                <c:pt idx="4">
                  <c:v>vesi ja kanalisatsioon</c:v>
                </c:pt>
                <c:pt idx="5">
                  <c:v>kaabeltelevisioon</c:v>
                </c:pt>
                <c:pt idx="6">
                  <c:v>prügivedu</c:v>
                </c:pt>
                <c:pt idx="7">
                  <c:v>hooldus või remont</c:v>
                </c:pt>
                <c:pt idx="8">
                  <c:v>majapidamisvahendid</c:v>
                </c:pt>
                <c:pt idx="9">
                  <c:v>muu</c:v>
                </c:pt>
                <c:pt idx="10">
                  <c:v>vahesummad</c:v>
                </c:pt>
              </c:strCache>
            </c:strRef>
          </c:cat>
          <c:val>
            <c:numRef>
              <c:f>eelarve!$C$12:$C$22</c:f>
              <c:numCache>
                <c:ptCount val="11"/>
                <c:pt idx="0">
                  <c:v>1100</c:v>
                </c:pt>
                <c:pt idx="1">
                  <c:v>300</c:v>
                </c:pt>
                <c:pt idx="2">
                  <c:v>150</c:v>
                </c:pt>
                <c:pt idx="3">
                  <c:v>300</c:v>
                </c:pt>
                <c:pt idx="4">
                  <c:v>400</c:v>
                </c:pt>
                <c:pt idx="5">
                  <c:v>122</c:v>
                </c:pt>
                <c:pt idx="6">
                  <c:v>654</c:v>
                </c:pt>
                <c:pt idx="7">
                  <c:v>150</c:v>
                </c:pt>
                <c:pt idx="8">
                  <c:v>230</c:v>
                </c:pt>
                <c:pt idx="9">
                  <c:v>110</c:v>
                </c:pt>
                <c:pt idx="10">
                  <c:v>3516</c:v>
                </c:pt>
              </c:numCache>
            </c:numRef>
          </c:val>
        </c:ser>
        <c:axId val="58877065"/>
        <c:axId val="60131538"/>
      </c:barChart>
      <c:catAx>
        <c:axId val="5887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kulu liik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1538"/>
        <c:crosses val="autoZero"/>
        <c:auto val="1"/>
        <c:lblOffset val="100"/>
        <c:noMultiLvlLbl val="0"/>
      </c:catAx>
      <c:valAx>
        <c:axId val="60131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kulu suurus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7706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57150</xdr:rowOff>
    </xdr:from>
    <xdr:to>
      <xdr:col>13</xdr:col>
      <xdr:colOff>409575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152400" y="2162175"/>
        <a:ext cx="8181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47625</xdr:rowOff>
    </xdr:from>
    <xdr:to>
      <xdr:col>2</xdr:col>
      <xdr:colOff>381000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66750" y="857250"/>
          <a:ext cx="933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=RAND()*100
</a:t>
          </a:r>
        </a:p>
      </xdr:txBody>
    </xdr:sp>
    <xdr:clientData/>
  </xdr:twoCellAnchor>
  <xdr:twoCellAnchor>
    <xdr:from>
      <xdr:col>0</xdr:col>
      <xdr:colOff>504825</xdr:colOff>
      <xdr:row>4</xdr:row>
      <xdr:rowOff>85725</xdr:rowOff>
    </xdr:from>
    <xdr:to>
      <xdr:col>1</xdr:col>
      <xdr:colOff>66675</xdr:colOff>
      <xdr:row>6</xdr:row>
      <xdr:rowOff>28575</xdr:rowOff>
    </xdr:to>
    <xdr:sp>
      <xdr:nvSpPr>
        <xdr:cNvPr id="2" name="Line 4"/>
        <xdr:cNvSpPr>
          <a:spLocks/>
        </xdr:cNvSpPr>
      </xdr:nvSpPr>
      <xdr:spPr>
        <a:xfrm flipH="1" flipV="1">
          <a:off x="504825" y="733425"/>
          <a:ext cx="171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19</xdr:row>
      <xdr:rowOff>66675</xdr:rowOff>
    </xdr:from>
    <xdr:to>
      <xdr:col>8</xdr:col>
      <xdr:colOff>314325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0"/>
          <a:ext cx="5724525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12</xdr:row>
      <xdr:rowOff>0</xdr:rowOff>
    </xdr:from>
    <xdr:to>
      <xdr:col>11</xdr:col>
      <xdr:colOff>352425</xdr:colOff>
      <xdr:row>25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43100"/>
          <a:ext cx="7534275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L9" sqref="L9"/>
    </sheetView>
  </sheetViews>
  <sheetFormatPr defaultColWidth="9.140625" defaultRowHeight="12.75"/>
  <cols>
    <col min="2" max="2" width="12.7109375" style="0" bestFit="1" customWidth="1"/>
    <col min="6" max="6" width="11.421875" style="0" bestFit="1" customWidth="1"/>
    <col min="7" max="7" width="9.8515625" style="0" bestFit="1" customWidth="1"/>
  </cols>
  <sheetData>
    <row r="1" ht="13.5" thickBot="1"/>
    <row r="2" spans="2:7" ht="13.5" thickBot="1">
      <c r="B2" s="33" t="s">
        <v>55</v>
      </c>
      <c r="C2" s="27" t="s">
        <v>56</v>
      </c>
      <c r="D2" s="33" t="s">
        <v>57</v>
      </c>
      <c r="E2" s="27" t="s">
        <v>58</v>
      </c>
      <c r="F2" s="33" t="s">
        <v>59</v>
      </c>
      <c r="G2" s="28" t="s">
        <v>267</v>
      </c>
    </row>
    <row r="3" spans="2:7" ht="12.75">
      <c r="B3" s="22">
        <v>1100</v>
      </c>
      <c r="C3" s="34">
        <v>1290</v>
      </c>
      <c r="D3" s="40">
        <v>990</v>
      </c>
      <c r="E3" s="34">
        <f aca="true" t="shared" si="0" ref="E3:E8">C3-D3</f>
        <v>300</v>
      </c>
      <c r="F3" s="41">
        <f aca="true" t="shared" si="1" ref="F3:F8">D3/1.2</f>
        <v>825</v>
      </c>
      <c r="G3" s="37">
        <f aca="true" t="shared" si="2" ref="G3:G8">F3*0.2</f>
        <v>165</v>
      </c>
    </row>
    <row r="4" spans="2:7" ht="12.75">
      <c r="B4" s="47">
        <v>1101</v>
      </c>
      <c r="C4" s="31">
        <v>1290</v>
      </c>
      <c r="D4" s="48">
        <v>990</v>
      </c>
      <c r="E4" s="31">
        <f t="shared" si="0"/>
        <v>300</v>
      </c>
      <c r="F4" s="49">
        <f t="shared" si="1"/>
        <v>825</v>
      </c>
      <c r="G4" s="32">
        <f t="shared" si="2"/>
        <v>165</v>
      </c>
    </row>
    <row r="5" spans="2:7" ht="12.75">
      <c r="B5" s="23">
        <v>1600</v>
      </c>
      <c r="C5" s="35">
        <v>1690</v>
      </c>
      <c r="D5" s="25">
        <v>1390</v>
      </c>
      <c r="E5" s="35">
        <f t="shared" si="0"/>
        <v>300</v>
      </c>
      <c r="F5" s="26">
        <f t="shared" si="1"/>
        <v>1158.3333333333335</v>
      </c>
      <c r="G5" s="38">
        <f t="shared" si="2"/>
        <v>231.6666666666667</v>
      </c>
    </row>
    <row r="6" spans="2:7" ht="12.75">
      <c r="B6" s="47">
        <v>3120</v>
      </c>
      <c r="C6" s="31">
        <v>1890</v>
      </c>
      <c r="D6" s="48">
        <v>1590</v>
      </c>
      <c r="E6" s="31">
        <f t="shared" si="0"/>
        <v>300</v>
      </c>
      <c r="F6" s="49">
        <f t="shared" si="1"/>
        <v>1325</v>
      </c>
      <c r="G6" s="32">
        <f t="shared" si="2"/>
        <v>265</v>
      </c>
    </row>
    <row r="7" spans="2:7" ht="12.75">
      <c r="B7" s="42">
        <v>3220</v>
      </c>
      <c r="C7" s="43">
        <v>2290</v>
      </c>
      <c r="D7" s="44">
        <v>1990</v>
      </c>
      <c r="E7" s="43">
        <f t="shared" si="0"/>
        <v>300</v>
      </c>
      <c r="F7" s="45">
        <f t="shared" si="1"/>
        <v>1658.3333333333335</v>
      </c>
      <c r="G7" s="46">
        <f t="shared" si="2"/>
        <v>331.66666666666674</v>
      </c>
    </row>
    <row r="8" spans="2:7" ht="13.5" thickBot="1">
      <c r="B8" s="24">
        <v>3230</v>
      </c>
      <c r="C8" s="36">
        <v>4990</v>
      </c>
      <c r="D8" s="29">
        <v>4490</v>
      </c>
      <c r="E8" s="36">
        <f t="shared" si="0"/>
        <v>500</v>
      </c>
      <c r="F8" s="30">
        <f t="shared" si="1"/>
        <v>3741.666666666667</v>
      </c>
      <c r="G8" s="39">
        <f t="shared" si="2"/>
        <v>748.3333333333335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M52" sqref="M52"/>
    </sheetView>
  </sheetViews>
  <sheetFormatPr defaultColWidth="9.140625" defaultRowHeight="12.75"/>
  <cols>
    <col min="1" max="1" width="15.140625" style="0" customWidth="1"/>
    <col min="4" max="4" width="11.57421875" style="0" customWidth="1"/>
    <col min="9" max="9" width="7.421875" style="0" customWidth="1"/>
    <col min="10" max="10" width="10.140625" style="0" customWidth="1"/>
    <col min="11" max="11" width="10.00390625" style="0" bestFit="1" customWidth="1"/>
  </cols>
  <sheetData>
    <row r="2" ht="12.75">
      <c r="K2" s="12"/>
    </row>
    <row r="3" ht="12.75">
      <c r="K3" s="13"/>
    </row>
    <row r="4" spans="1:11" ht="12.75">
      <c r="A4" t="s">
        <v>20</v>
      </c>
      <c r="B4">
        <v>5000</v>
      </c>
      <c r="K4" s="12"/>
    </row>
    <row r="6" spans="1:11" ht="12.75">
      <c r="A6" t="s">
        <v>21</v>
      </c>
      <c r="B6" t="s">
        <v>4</v>
      </c>
      <c r="C6" t="s">
        <v>5</v>
      </c>
      <c r="D6" t="s">
        <v>6</v>
      </c>
      <c r="E6" t="s">
        <v>7</v>
      </c>
      <c r="F6" t="s">
        <v>22</v>
      </c>
      <c r="G6" t="s">
        <v>9</v>
      </c>
      <c r="H6" t="s">
        <v>10</v>
      </c>
      <c r="I6" t="s">
        <v>23</v>
      </c>
      <c r="J6" t="s">
        <v>12</v>
      </c>
      <c r="K6" t="s">
        <v>13</v>
      </c>
    </row>
    <row r="7" spans="1:3" ht="12.75">
      <c r="A7" t="s">
        <v>24</v>
      </c>
      <c r="B7">
        <v>20</v>
      </c>
      <c r="C7">
        <v>100</v>
      </c>
    </row>
    <row r="8" spans="1:3" ht="12.75">
      <c r="A8" t="s">
        <v>25</v>
      </c>
      <c r="B8">
        <v>30</v>
      </c>
      <c r="C8">
        <v>100</v>
      </c>
    </row>
    <row r="9" spans="1:3" ht="12.75">
      <c r="A9" t="s">
        <v>26</v>
      </c>
      <c r="B9">
        <v>40</v>
      </c>
      <c r="C9">
        <v>100</v>
      </c>
    </row>
    <row r="10" spans="1:3" ht="12.75">
      <c r="A10" t="s">
        <v>27</v>
      </c>
      <c r="B10">
        <v>25</v>
      </c>
      <c r="C10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L21" sqref="L21:N21"/>
    </sheetView>
  </sheetViews>
  <sheetFormatPr defaultColWidth="9.140625" defaultRowHeight="12.75"/>
  <sheetData>
    <row r="1" spans="1:17" ht="12.75">
      <c r="A1" t="s">
        <v>28</v>
      </c>
      <c r="B1" t="s">
        <v>28</v>
      </c>
      <c r="C1" t="s">
        <v>28</v>
      </c>
      <c r="D1" t="s">
        <v>28</v>
      </c>
      <c r="E1" t="s">
        <v>28</v>
      </c>
      <c r="F1" t="s">
        <v>28</v>
      </c>
      <c r="G1" t="s">
        <v>28</v>
      </c>
      <c r="H1" t="s">
        <v>28</v>
      </c>
      <c r="I1" t="s">
        <v>28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</row>
    <row r="2" spans="1:17" ht="12.75">
      <c r="A2" t="s">
        <v>29</v>
      </c>
      <c r="B2" t="s">
        <v>29</v>
      </c>
      <c r="C2" t="s">
        <v>29</v>
      </c>
      <c r="D2" t="s">
        <v>29</v>
      </c>
      <c r="E2" t="s">
        <v>29</v>
      </c>
      <c r="F2" t="s">
        <v>29</v>
      </c>
      <c r="G2" t="s">
        <v>29</v>
      </c>
      <c r="H2" t="s">
        <v>29</v>
      </c>
      <c r="I2" t="s">
        <v>29</v>
      </c>
      <c r="L2">
        <v>8</v>
      </c>
      <c r="M2">
        <v>69</v>
      </c>
      <c r="N2">
        <v>8</v>
      </c>
      <c r="O2">
        <v>69</v>
      </c>
      <c r="P2">
        <v>8</v>
      </c>
      <c r="Q2">
        <v>69</v>
      </c>
    </row>
    <row r="3" spans="1:17" ht="12.75">
      <c r="A3" t="s">
        <v>30</v>
      </c>
      <c r="B3" t="s">
        <v>30</v>
      </c>
      <c r="C3" t="s">
        <v>30</v>
      </c>
      <c r="D3" t="s">
        <v>30</v>
      </c>
      <c r="E3" t="s">
        <v>30</v>
      </c>
      <c r="F3" t="s">
        <v>30</v>
      </c>
      <c r="G3" t="s">
        <v>30</v>
      </c>
      <c r="H3" t="s">
        <v>30</v>
      </c>
      <c r="I3" t="s">
        <v>30</v>
      </c>
      <c r="L3">
        <v>1</v>
      </c>
      <c r="M3">
        <v>9</v>
      </c>
      <c r="N3">
        <v>1</v>
      </c>
      <c r="O3">
        <v>9</v>
      </c>
      <c r="P3">
        <v>1</v>
      </c>
      <c r="Q3">
        <v>9</v>
      </c>
    </row>
    <row r="4" spans="1:17" ht="12.75">
      <c r="A4" t="s">
        <v>31</v>
      </c>
      <c r="B4" t="s">
        <v>31</v>
      </c>
      <c r="C4" t="s">
        <v>31</v>
      </c>
      <c r="D4" t="s">
        <v>31</v>
      </c>
      <c r="E4" t="s">
        <v>31</v>
      </c>
      <c r="F4" t="s">
        <v>31</v>
      </c>
      <c r="G4" t="s">
        <v>31</v>
      </c>
      <c r="H4" t="s">
        <v>31</v>
      </c>
      <c r="I4" t="s">
        <v>31</v>
      </c>
      <c r="L4">
        <v>23</v>
      </c>
      <c r="M4">
        <v>4</v>
      </c>
      <c r="N4">
        <v>23</v>
      </c>
      <c r="O4">
        <v>4</v>
      </c>
      <c r="P4">
        <v>23</v>
      </c>
      <c r="Q4">
        <v>4</v>
      </c>
    </row>
    <row r="5" spans="1:17" ht="12.7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L5">
        <v>456</v>
      </c>
      <c r="M5">
        <v>768</v>
      </c>
      <c r="N5">
        <v>456</v>
      </c>
      <c r="O5">
        <v>768</v>
      </c>
      <c r="P5">
        <v>456</v>
      </c>
      <c r="Q5">
        <v>768</v>
      </c>
    </row>
    <row r="6" spans="1:17" ht="12.7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L6">
        <v>657</v>
      </c>
      <c r="M6">
        <v>768</v>
      </c>
      <c r="N6">
        <v>657</v>
      </c>
      <c r="O6">
        <v>768</v>
      </c>
      <c r="P6">
        <v>657</v>
      </c>
      <c r="Q6">
        <v>768</v>
      </c>
    </row>
    <row r="7" spans="1:17" ht="12.75">
      <c r="A7" t="s">
        <v>34</v>
      </c>
      <c r="B7" t="s">
        <v>34</v>
      </c>
      <c r="C7" t="s">
        <v>34</v>
      </c>
      <c r="D7" t="s">
        <v>34</v>
      </c>
      <c r="E7" t="s">
        <v>34</v>
      </c>
      <c r="F7" t="s">
        <v>34</v>
      </c>
      <c r="G7" t="s">
        <v>34</v>
      </c>
      <c r="H7" t="s">
        <v>34</v>
      </c>
      <c r="I7" t="s">
        <v>34</v>
      </c>
      <c r="L7">
        <v>1</v>
      </c>
      <c r="M7">
        <v>678</v>
      </c>
      <c r="N7">
        <v>1</v>
      </c>
      <c r="O7">
        <v>678</v>
      </c>
      <c r="P7">
        <v>1</v>
      </c>
      <c r="Q7">
        <v>678</v>
      </c>
    </row>
    <row r="8" spans="1:17" ht="12.75">
      <c r="A8" t="s">
        <v>35</v>
      </c>
      <c r="B8" t="s">
        <v>35</v>
      </c>
      <c r="C8" t="s">
        <v>35</v>
      </c>
      <c r="D8" t="s">
        <v>35</v>
      </c>
      <c r="E8" t="s">
        <v>35</v>
      </c>
      <c r="F8" t="s">
        <v>35</v>
      </c>
      <c r="G8" t="s">
        <v>35</v>
      </c>
      <c r="H8" t="s">
        <v>35</v>
      </c>
      <c r="I8" t="s">
        <v>35</v>
      </c>
      <c r="L8">
        <v>2</v>
      </c>
      <c r="M8">
        <v>1</v>
      </c>
      <c r="N8">
        <v>2</v>
      </c>
      <c r="O8">
        <v>1</v>
      </c>
      <c r="P8">
        <v>2</v>
      </c>
      <c r="Q8">
        <v>1</v>
      </c>
    </row>
    <row r="9" spans="1:17" ht="12.75">
      <c r="A9" t="s">
        <v>36</v>
      </c>
      <c r="B9" t="s">
        <v>36</v>
      </c>
      <c r="C9" t="s">
        <v>36</v>
      </c>
      <c r="D9" t="s">
        <v>36</v>
      </c>
      <c r="E9" t="s">
        <v>36</v>
      </c>
      <c r="F9" t="s">
        <v>36</v>
      </c>
      <c r="G9" t="s">
        <v>36</v>
      </c>
      <c r="H9" t="s">
        <v>36</v>
      </c>
      <c r="I9" t="s">
        <v>36</v>
      </c>
      <c r="L9">
        <v>3</v>
      </c>
      <c r="M9">
        <v>0</v>
      </c>
      <c r="N9">
        <v>3</v>
      </c>
      <c r="O9">
        <v>0</v>
      </c>
      <c r="P9">
        <v>3</v>
      </c>
      <c r="Q9">
        <v>0</v>
      </c>
    </row>
    <row r="10" spans="1:17" ht="12.75">
      <c r="A10" t="s">
        <v>37</v>
      </c>
      <c r="B10" t="s">
        <v>37</v>
      </c>
      <c r="C10" t="s">
        <v>37</v>
      </c>
      <c r="D10" t="s">
        <v>37</v>
      </c>
      <c r="E10" t="s">
        <v>37</v>
      </c>
      <c r="F10" t="s">
        <v>37</v>
      </c>
      <c r="G10" t="s">
        <v>37</v>
      </c>
      <c r="H10" t="s">
        <v>37</v>
      </c>
      <c r="I10" t="s">
        <v>37</v>
      </c>
      <c r="L10">
        <v>4</v>
      </c>
      <c r="M10">
        <v>0</v>
      </c>
      <c r="N10">
        <v>4</v>
      </c>
      <c r="O10">
        <v>0</v>
      </c>
      <c r="P10">
        <v>4</v>
      </c>
      <c r="Q10">
        <v>0</v>
      </c>
    </row>
    <row r="11" spans="1:17" ht="12.75">
      <c r="A11" t="s">
        <v>28</v>
      </c>
      <c r="B11" t="s">
        <v>28</v>
      </c>
      <c r="C11" t="s">
        <v>28</v>
      </c>
      <c r="D11" t="s">
        <v>28</v>
      </c>
      <c r="E11" t="s">
        <v>28</v>
      </c>
      <c r="F11" t="s">
        <v>28</v>
      </c>
      <c r="G11" t="s">
        <v>28</v>
      </c>
      <c r="H11" t="s">
        <v>28</v>
      </c>
      <c r="I11" t="s">
        <v>28</v>
      </c>
      <c r="L11">
        <v>5</v>
      </c>
      <c r="M11">
        <v>990</v>
      </c>
      <c r="N11">
        <v>5</v>
      </c>
      <c r="O11">
        <v>990</v>
      </c>
      <c r="P11">
        <v>5</v>
      </c>
      <c r="Q11">
        <v>990</v>
      </c>
    </row>
    <row r="12" spans="1:17" ht="12.75">
      <c r="A12" t="s">
        <v>37</v>
      </c>
      <c r="B12" t="s">
        <v>37</v>
      </c>
      <c r="C12" t="s">
        <v>37</v>
      </c>
      <c r="D12" t="s">
        <v>37</v>
      </c>
      <c r="E12" t="s">
        <v>37</v>
      </c>
      <c r="F12" t="s">
        <v>37</v>
      </c>
      <c r="G12" t="s">
        <v>37</v>
      </c>
      <c r="H12" t="s">
        <v>37</v>
      </c>
      <c r="I12" t="s">
        <v>37</v>
      </c>
      <c r="L12">
        <v>6</v>
      </c>
      <c r="M12">
        <v>9</v>
      </c>
      <c r="N12">
        <v>6</v>
      </c>
      <c r="O12">
        <v>9</v>
      </c>
      <c r="P12">
        <v>6</v>
      </c>
      <c r="Q12">
        <v>9</v>
      </c>
    </row>
    <row r="13" spans="1:17" ht="12.75">
      <c r="A13" t="s">
        <v>38</v>
      </c>
      <c r="B13" t="s">
        <v>38</v>
      </c>
      <c r="C13" t="s">
        <v>38</v>
      </c>
      <c r="D13" t="s">
        <v>38</v>
      </c>
      <c r="E13" t="s">
        <v>38</v>
      </c>
      <c r="F13" t="s">
        <v>38</v>
      </c>
      <c r="G13" t="s">
        <v>38</v>
      </c>
      <c r="H13" t="s">
        <v>38</v>
      </c>
      <c r="I13" t="s">
        <v>38</v>
      </c>
      <c r="L13">
        <v>6</v>
      </c>
      <c r="M13">
        <v>9</v>
      </c>
      <c r="N13">
        <v>6</v>
      </c>
      <c r="O13">
        <v>9</v>
      </c>
      <c r="P13">
        <v>6</v>
      </c>
      <c r="Q13">
        <v>9</v>
      </c>
    </row>
    <row r="14" spans="1:17" ht="12.75">
      <c r="A14" t="s">
        <v>28</v>
      </c>
      <c r="B14" t="s">
        <v>28</v>
      </c>
      <c r="C14" t="s">
        <v>28</v>
      </c>
      <c r="D14" t="s">
        <v>28</v>
      </c>
      <c r="E14" t="s">
        <v>28</v>
      </c>
      <c r="F14" t="s">
        <v>28</v>
      </c>
      <c r="G14" t="s">
        <v>28</v>
      </c>
      <c r="H14" t="s">
        <v>28</v>
      </c>
      <c r="I14" t="s">
        <v>28</v>
      </c>
      <c r="L14">
        <v>7</v>
      </c>
      <c r="M14">
        <v>9</v>
      </c>
      <c r="N14">
        <v>7</v>
      </c>
      <c r="O14">
        <v>9</v>
      </c>
      <c r="P14">
        <v>7</v>
      </c>
      <c r="Q14">
        <v>9</v>
      </c>
    </row>
    <row r="15" spans="1:17" ht="12.75">
      <c r="A15" t="s">
        <v>39</v>
      </c>
      <c r="B15" t="s">
        <v>39</v>
      </c>
      <c r="C15" t="s">
        <v>39</v>
      </c>
      <c r="D15" t="s">
        <v>39</v>
      </c>
      <c r="E15" t="s">
        <v>39</v>
      </c>
      <c r="F15" t="s">
        <v>39</v>
      </c>
      <c r="G15" t="s">
        <v>39</v>
      </c>
      <c r="H15" t="s">
        <v>39</v>
      </c>
      <c r="I15" t="s">
        <v>39</v>
      </c>
      <c r="L15">
        <v>78</v>
      </c>
      <c r="M15">
        <v>8</v>
      </c>
      <c r="N15">
        <v>78</v>
      </c>
      <c r="O15">
        <v>8</v>
      </c>
      <c r="P15">
        <v>78</v>
      </c>
      <c r="Q15">
        <v>8</v>
      </c>
    </row>
    <row r="16" spans="1:17" ht="12.75">
      <c r="A16" t="s">
        <v>40</v>
      </c>
      <c r="B16" t="s">
        <v>40</v>
      </c>
      <c r="C16" t="s">
        <v>40</v>
      </c>
      <c r="D16" t="s">
        <v>40</v>
      </c>
      <c r="E16" t="s">
        <v>40</v>
      </c>
      <c r="F16" t="s">
        <v>40</v>
      </c>
      <c r="G16" t="s">
        <v>40</v>
      </c>
      <c r="H16" t="s">
        <v>40</v>
      </c>
      <c r="I16" t="s">
        <v>40</v>
      </c>
      <c r="L16">
        <v>8</v>
      </c>
      <c r="M16">
        <v>8</v>
      </c>
      <c r="N16">
        <v>8</v>
      </c>
      <c r="O16">
        <v>8</v>
      </c>
      <c r="P16">
        <v>8</v>
      </c>
      <c r="Q16">
        <v>8</v>
      </c>
    </row>
    <row r="17" spans="1:9" ht="12.75">
      <c r="A17" t="s">
        <v>41</v>
      </c>
      <c r="B17" t="s">
        <v>41</v>
      </c>
      <c r="C17" t="s">
        <v>41</v>
      </c>
      <c r="D17" t="s">
        <v>41</v>
      </c>
      <c r="E17" t="s">
        <v>41</v>
      </c>
      <c r="F17" t="s">
        <v>41</v>
      </c>
      <c r="G17" t="s">
        <v>41</v>
      </c>
      <c r="H17" t="s">
        <v>41</v>
      </c>
      <c r="I17" t="s">
        <v>41</v>
      </c>
    </row>
    <row r="18" spans="1:9" ht="12.75">
      <c r="A18" t="s">
        <v>42</v>
      </c>
      <c r="B18" t="s">
        <v>42</v>
      </c>
      <c r="C18" t="s">
        <v>42</v>
      </c>
      <c r="D18" t="s">
        <v>42</v>
      </c>
      <c r="E18" t="s">
        <v>42</v>
      </c>
      <c r="F18" t="s">
        <v>42</v>
      </c>
      <c r="G18" t="s">
        <v>42</v>
      </c>
      <c r="H18" t="s">
        <v>42</v>
      </c>
      <c r="I18" t="s">
        <v>42</v>
      </c>
    </row>
    <row r="19" spans="1:15" ht="12.7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M19" t="s">
        <v>44</v>
      </c>
      <c r="O19" s="8">
        <f>COUNTIF(L1:Q16,0)</f>
        <v>12</v>
      </c>
    </row>
    <row r="20" spans="1:9" ht="12.75">
      <c r="A20" t="s">
        <v>45</v>
      </c>
      <c r="B20" t="s">
        <v>45</v>
      </c>
      <c r="C20" t="s">
        <v>45</v>
      </c>
      <c r="D20" t="s">
        <v>45</v>
      </c>
      <c r="E20" t="s">
        <v>45</v>
      </c>
      <c r="F20" t="s">
        <v>45</v>
      </c>
      <c r="G20" t="s">
        <v>45</v>
      </c>
      <c r="H20" t="s">
        <v>45</v>
      </c>
      <c r="I20" t="s">
        <v>45</v>
      </c>
    </row>
    <row r="21" spans="1:15" ht="12.75">
      <c r="A21" t="s">
        <v>46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L21" s="90" t="s">
        <v>268</v>
      </c>
      <c r="M21" s="90"/>
      <c r="N21" s="90"/>
      <c r="O21">
        <f>COUNT(L1:Q16)</f>
        <v>96</v>
      </c>
    </row>
    <row r="22" spans="1:9" ht="12.75">
      <c r="A22" t="s">
        <v>47</v>
      </c>
      <c r="B22" t="s">
        <v>47</v>
      </c>
      <c r="C22" t="s">
        <v>47</v>
      </c>
      <c r="D22" t="s">
        <v>47</v>
      </c>
      <c r="E22" t="s">
        <v>47</v>
      </c>
      <c r="F22" t="s">
        <v>47</v>
      </c>
      <c r="G22" t="s">
        <v>47</v>
      </c>
      <c r="H22" t="s">
        <v>47</v>
      </c>
      <c r="I22" t="s">
        <v>47</v>
      </c>
    </row>
    <row r="23" spans="1:9" ht="12.75">
      <c r="A23" t="s">
        <v>48</v>
      </c>
      <c r="B23" t="s">
        <v>48</v>
      </c>
      <c r="C23" t="s">
        <v>48</v>
      </c>
      <c r="D23" t="s">
        <v>48</v>
      </c>
      <c r="E23" t="s">
        <v>48</v>
      </c>
      <c r="F23" t="s">
        <v>48</v>
      </c>
      <c r="G23" t="s">
        <v>48</v>
      </c>
      <c r="H23" t="s">
        <v>48</v>
      </c>
      <c r="I23" t="s">
        <v>48</v>
      </c>
    </row>
    <row r="24" spans="1:9" ht="12.75">
      <c r="A24" t="s">
        <v>49</v>
      </c>
      <c r="B24" t="s">
        <v>49</v>
      </c>
      <c r="C24" t="s">
        <v>49</v>
      </c>
      <c r="D24" t="s">
        <v>49</v>
      </c>
      <c r="E24" t="s">
        <v>49</v>
      </c>
      <c r="F24" t="s">
        <v>49</v>
      </c>
      <c r="G24" t="s">
        <v>49</v>
      </c>
      <c r="H24" t="s">
        <v>49</v>
      </c>
      <c r="I24" t="s">
        <v>49</v>
      </c>
    </row>
    <row r="25" spans="1:9" ht="12.75">
      <c r="A25" t="s">
        <v>50</v>
      </c>
      <c r="B25" t="s">
        <v>50</v>
      </c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</row>
    <row r="26" spans="1:9" ht="12.75">
      <c r="A26" t="s">
        <v>28</v>
      </c>
      <c r="B26" t="s">
        <v>28</v>
      </c>
      <c r="C26" t="s">
        <v>28</v>
      </c>
      <c r="D26" t="s">
        <v>28</v>
      </c>
      <c r="E26" t="s">
        <v>28</v>
      </c>
      <c r="F26" t="s">
        <v>28</v>
      </c>
      <c r="G26" t="s">
        <v>28</v>
      </c>
      <c r="H26" t="s">
        <v>28</v>
      </c>
      <c r="I26" t="s">
        <v>28</v>
      </c>
    </row>
    <row r="27" spans="1:9" ht="12.75">
      <c r="A27" t="s">
        <v>51</v>
      </c>
      <c r="B27" t="s">
        <v>51</v>
      </c>
      <c r="C27" t="s">
        <v>51</v>
      </c>
      <c r="D27" t="s">
        <v>51</v>
      </c>
      <c r="E27" t="s">
        <v>51</v>
      </c>
      <c r="F27" t="s">
        <v>51</v>
      </c>
      <c r="G27" t="s">
        <v>51</v>
      </c>
      <c r="H27" t="s">
        <v>51</v>
      </c>
      <c r="I27" t="s">
        <v>51</v>
      </c>
    </row>
    <row r="28" spans="1:9" ht="12.75">
      <c r="A28" t="s">
        <v>52</v>
      </c>
      <c r="B28" t="s">
        <v>52</v>
      </c>
      <c r="C28" t="s">
        <v>52</v>
      </c>
      <c r="D28" t="s">
        <v>52</v>
      </c>
      <c r="E28" t="s">
        <v>52</v>
      </c>
      <c r="F28" t="s">
        <v>52</v>
      </c>
      <c r="G28" t="s">
        <v>52</v>
      </c>
      <c r="H28" t="s">
        <v>52</v>
      </c>
      <c r="I28" t="s">
        <v>52</v>
      </c>
    </row>
    <row r="29" spans="1:9" ht="12.75">
      <c r="A29" t="s">
        <v>28</v>
      </c>
      <c r="B29" t="s">
        <v>28</v>
      </c>
      <c r="C29" t="s">
        <v>28</v>
      </c>
      <c r="D29" t="s">
        <v>28</v>
      </c>
      <c r="E29" t="s">
        <v>28</v>
      </c>
      <c r="F29" t="s">
        <v>28</v>
      </c>
      <c r="G29" t="s">
        <v>28</v>
      </c>
      <c r="H29" t="s">
        <v>28</v>
      </c>
      <c r="I29" t="s">
        <v>28</v>
      </c>
    </row>
    <row r="32" spans="4:6" ht="12.75">
      <c r="D32" t="s">
        <v>53</v>
      </c>
      <c r="F32" s="8">
        <f>COUNTIF(A1:I29,"mari")</f>
        <v>45</v>
      </c>
    </row>
  </sheetData>
  <mergeCells count="1">
    <mergeCell ref="L21:N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L40" sqref="L40"/>
    </sheetView>
  </sheetViews>
  <sheetFormatPr defaultColWidth="9.140625" defaultRowHeight="12.75"/>
  <sheetData>
    <row r="1" spans="2:4" ht="12.75">
      <c r="B1" t="s">
        <v>118</v>
      </c>
      <c r="C1" t="s">
        <v>119</v>
      </c>
      <c r="D1" t="s">
        <v>96</v>
      </c>
    </row>
    <row r="2" spans="1:4" ht="12.75">
      <c r="A2" t="s">
        <v>120</v>
      </c>
      <c r="B2">
        <v>40</v>
      </c>
      <c r="C2">
        <v>30</v>
      </c>
      <c r="D2">
        <v>75</v>
      </c>
    </row>
    <row r="3" spans="1:4" ht="12.75">
      <c r="A3" t="s">
        <v>121</v>
      </c>
      <c r="B3">
        <v>40</v>
      </c>
      <c r="C3">
        <v>75</v>
      </c>
      <c r="D3">
        <v>45</v>
      </c>
    </row>
    <row r="4" spans="1:4" ht="12.75">
      <c r="A4" t="s">
        <v>122</v>
      </c>
      <c r="B4">
        <v>35</v>
      </c>
      <c r="C4">
        <v>25</v>
      </c>
      <c r="D4">
        <v>70</v>
      </c>
    </row>
    <row r="5" spans="1:4" ht="12.75">
      <c r="A5" t="s">
        <v>123</v>
      </c>
      <c r="B5">
        <v>15</v>
      </c>
      <c r="C5">
        <v>40</v>
      </c>
      <c r="D5">
        <v>45</v>
      </c>
    </row>
    <row r="6" spans="1:4" ht="12.75">
      <c r="A6" t="s">
        <v>124</v>
      </c>
      <c r="B6">
        <v>15</v>
      </c>
      <c r="C6">
        <v>50</v>
      </c>
      <c r="D6">
        <v>85</v>
      </c>
    </row>
    <row r="7" spans="1:4" ht="12.75">
      <c r="A7" t="s">
        <v>125</v>
      </c>
      <c r="B7">
        <v>40</v>
      </c>
      <c r="C7">
        <v>85</v>
      </c>
      <c r="D7">
        <v>65</v>
      </c>
    </row>
    <row r="8" spans="1:4" ht="12.75">
      <c r="A8" t="s">
        <v>126</v>
      </c>
      <c r="B8">
        <v>75</v>
      </c>
      <c r="C8">
        <v>25</v>
      </c>
      <c r="D8">
        <v>30</v>
      </c>
    </row>
    <row r="9" spans="1:4" ht="12.75">
      <c r="A9" t="s">
        <v>127</v>
      </c>
      <c r="B9">
        <v>40</v>
      </c>
      <c r="C9">
        <v>70</v>
      </c>
      <c r="D9">
        <v>15</v>
      </c>
    </row>
    <row r="10" spans="1:4" ht="12.75">
      <c r="A10" t="s">
        <v>128</v>
      </c>
      <c r="B10">
        <v>25</v>
      </c>
      <c r="C10">
        <v>70</v>
      </c>
      <c r="D10">
        <v>15</v>
      </c>
    </row>
    <row r="11" spans="1:4" ht="12.75">
      <c r="A11" t="s">
        <v>129</v>
      </c>
      <c r="B11">
        <v>45</v>
      </c>
      <c r="C11">
        <v>50</v>
      </c>
      <c r="D11">
        <v>60</v>
      </c>
    </row>
    <row r="12" spans="1:4" ht="12.75">
      <c r="A12" t="s">
        <v>130</v>
      </c>
      <c r="B12">
        <v>65</v>
      </c>
      <c r="C12">
        <v>70</v>
      </c>
      <c r="D12">
        <v>60</v>
      </c>
    </row>
    <row r="13" spans="1:4" ht="12.75">
      <c r="A13" t="s">
        <v>131</v>
      </c>
      <c r="B13">
        <v>85</v>
      </c>
      <c r="C13">
        <v>70</v>
      </c>
      <c r="D13">
        <v>20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12" sqref="L12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3" width="9.7109375" style="0" bestFit="1" customWidth="1"/>
    <col min="4" max="4" width="8.7109375" style="0" bestFit="1" customWidth="1"/>
    <col min="5" max="5" width="7.140625" style="0" bestFit="1" customWidth="1"/>
    <col min="6" max="6" width="8.8515625" style="0" bestFit="1" customWidth="1"/>
    <col min="7" max="8" width="13.7109375" style="0" bestFit="1" customWidth="1"/>
    <col min="9" max="9" width="51.00390625" style="0" bestFit="1" customWidth="1"/>
  </cols>
  <sheetData>
    <row r="1" spans="1:9" ht="12.75">
      <c r="A1" s="53" t="s">
        <v>132</v>
      </c>
      <c r="B1" s="53" t="s">
        <v>133</v>
      </c>
      <c r="C1" s="53" t="s">
        <v>134</v>
      </c>
      <c r="D1" s="53" t="s">
        <v>135</v>
      </c>
      <c r="E1" s="53" t="s">
        <v>136</v>
      </c>
      <c r="F1" s="53" t="s">
        <v>137</v>
      </c>
      <c r="G1" s="53" t="s">
        <v>138</v>
      </c>
      <c r="H1" s="53" t="s">
        <v>139</v>
      </c>
      <c r="I1" s="66"/>
    </row>
    <row r="2" spans="1:9" ht="12.75">
      <c r="A2" s="52" t="s">
        <v>140</v>
      </c>
      <c r="B2" s="52" t="s">
        <v>141</v>
      </c>
      <c r="C2" s="54">
        <v>1988</v>
      </c>
      <c r="D2" s="57">
        <v>169.5</v>
      </c>
      <c r="E2" s="60">
        <v>65</v>
      </c>
      <c r="F2" s="52" t="s">
        <v>142</v>
      </c>
      <c r="G2" s="52" t="s">
        <v>143</v>
      </c>
      <c r="H2" s="52" t="s">
        <v>144</v>
      </c>
      <c r="I2" s="65" t="str">
        <f>A2&amp;" on sündinud "&amp;C2&amp;" aastal ja ta on tähtkujult "&amp;F2</f>
        <v>Helina on sündinud 1988 aastal ja ta on tähtkujult Jäär</v>
      </c>
    </row>
    <row r="3" spans="1:9" ht="12.75">
      <c r="A3" s="52" t="s">
        <v>145</v>
      </c>
      <c r="B3" s="52" t="s">
        <v>141</v>
      </c>
      <c r="C3" s="54">
        <v>1985</v>
      </c>
      <c r="D3" s="57">
        <v>177.5</v>
      </c>
      <c r="E3" s="60">
        <v>81</v>
      </c>
      <c r="F3" s="52" t="s">
        <v>146</v>
      </c>
      <c r="G3" s="52" t="s">
        <v>147</v>
      </c>
      <c r="H3" s="52" t="s">
        <v>148</v>
      </c>
      <c r="I3" s="65" t="str">
        <f aca="true" t="shared" si="0" ref="I3:I49">A3&amp;" on sündinud "&amp;C3&amp;" aastal ja ta on tähtkujult "&amp;F3</f>
        <v>Jelena on sündinud 1985 aastal ja ta on tähtkujult Kaalud</v>
      </c>
    </row>
    <row r="4" spans="1:9" ht="12.75">
      <c r="A4" s="50" t="s">
        <v>149</v>
      </c>
      <c r="B4" s="50" t="s">
        <v>150</v>
      </c>
      <c r="C4" s="55">
        <v>1985</v>
      </c>
      <c r="D4" s="58">
        <v>178</v>
      </c>
      <c r="E4" s="61">
        <v>78.5</v>
      </c>
      <c r="F4" s="50" t="s">
        <v>146</v>
      </c>
      <c r="G4" s="50" t="s">
        <v>147</v>
      </c>
      <c r="H4" s="50" t="s">
        <v>151</v>
      </c>
      <c r="I4" s="63" t="str">
        <f t="shared" si="0"/>
        <v>Andres on sündinud 1985 aastal ja ta on tähtkujult Kaalud</v>
      </c>
    </row>
    <row r="5" spans="1:9" ht="12.75">
      <c r="A5" s="50" t="s">
        <v>152</v>
      </c>
      <c r="B5" s="50" t="s">
        <v>150</v>
      </c>
      <c r="C5" s="55">
        <v>1980</v>
      </c>
      <c r="D5" s="58">
        <v>185</v>
      </c>
      <c r="E5" s="61">
        <v>92</v>
      </c>
      <c r="F5" s="50" t="s">
        <v>153</v>
      </c>
      <c r="G5" s="50" t="s">
        <v>143</v>
      </c>
      <c r="H5" s="50" t="s">
        <v>154</v>
      </c>
      <c r="I5" s="63" t="str">
        <f t="shared" si="0"/>
        <v>Kalev on sündinud 1980 aastal ja ta on tähtkujult Kaksik</v>
      </c>
    </row>
    <row r="6" spans="1:9" ht="12.75">
      <c r="A6" s="52" t="s">
        <v>155</v>
      </c>
      <c r="B6" s="52" t="s">
        <v>141</v>
      </c>
      <c r="C6" s="54">
        <v>1986</v>
      </c>
      <c r="D6" s="57">
        <v>179</v>
      </c>
      <c r="E6" s="60">
        <v>85</v>
      </c>
      <c r="F6" s="52" t="s">
        <v>156</v>
      </c>
      <c r="G6" s="52" t="s">
        <v>147</v>
      </c>
      <c r="H6" s="52" t="s">
        <v>157</v>
      </c>
      <c r="I6" s="65" t="str">
        <f t="shared" si="0"/>
        <v>Marika on sündinud 1986 aastal ja ta on tähtkujult Kalad</v>
      </c>
    </row>
    <row r="7" spans="1:9" ht="12.75">
      <c r="A7" s="52" t="s">
        <v>158</v>
      </c>
      <c r="B7" s="52" t="s">
        <v>141</v>
      </c>
      <c r="C7" s="54">
        <v>1982</v>
      </c>
      <c r="D7" s="57">
        <v>169</v>
      </c>
      <c r="E7" s="60">
        <v>76</v>
      </c>
      <c r="F7" s="52" t="s">
        <v>159</v>
      </c>
      <c r="G7" s="52" t="s">
        <v>143</v>
      </c>
      <c r="H7" s="52" t="s">
        <v>160</v>
      </c>
      <c r="I7" s="65" t="str">
        <f t="shared" si="0"/>
        <v>Sirle on sündinud 1982 aastal ja ta on tähtkujult Kaljukits</v>
      </c>
    </row>
    <row r="8" spans="1:9" ht="12.75">
      <c r="A8" s="50" t="s">
        <v>161</v>
      </c>
      <c r="B8" s="50" t="s">
        <v>141</v>
      </c>
      <c r="C8" s="55">
        <v>1974</v>
      </c>
      <c r="D8" s="58">
        <v>178</v>
      </c>
      <c r="E8" s="61">
        <v>85</v>
      </c>
      <c r="F8" s="50" t="s">
        <v>159</v>
      </c>
      <c r="G8" s="50" t="s">
        <v>147</v>
      </c>
      <c r="H8" s="50" t="s">
        <v>162</v>
      </c>
      <c r="I8" s="63" t="str">
        <f t="shared" si="0"/>
        <v>Kaire on sündinud 1974 aastal ja ta on tähtkujult Kaljukits</v>
      </c>
    </row>
    <row r="9" spans="1:9" ht="12.75">
      <c r="A9" s="50" t="s">
        <v>163</v>
      </c>
      <c r="B9" s="50" t="s">
        <v>141</v>
      </c>
      <c r="C9" s="55">
        <v>1981</v>
      </c>
      <c r="D9" s="58">
        <v>183</v>
      </c>
      <c r="E9" s="61">
        <v>79</v>
      </c>
      <c r="F9" s="50" t="s">
        <v>159</v>
      </c>
      <c r="G9" s="50" t="s">
        <v>143</v>
      </c>
      <c r="H9" s="50" t="s">
        <v>164</v>
      </c>
      <c r="I9" s="63" t="str">
        <f t="shared" si="0"/>
        <v>Maret on sündinud 1981 aastal ja ta on tähtkujult Kaljukits</v>
      </c>
    </row>
    <row r="10" spans="1:9" ht="12.75">
      <c r="A10" s="52" t="s">
        <v>165</v>
      </c>
      <c r="B10" s="52" t="s">
        <v>150</v>
      </c>
      <c r="C10" s="54">
        <v>1987</v>
      </c>
      <c r="D10" s="57">
        <v>162</v>
      </c>
      <c r="E10" s="60">
        <v>62</v>
      </c>
      <c r="F10" s="52" t="s">
        <v>166</v>
      </c>
      <c r="G10" s="52" t="s">
        <v>143</v>
      </c>
      <c r="H10" s="52" t="s">
        <v>167</v>
      </c>
      <c r="I10" s="65" t="str">
        <f t="shared" si="0"/>
        <v>Madis on sündinud 1987 aastal ja ta on tähtkujult Skorpion</v>
      </c>
    </row>
    <row r="11" spans="1:9" ht="12.75">
      <c r="A11" s="52" t="s">
        <v>168</v>
      </c>
      <c r="B11" s="52" t="s">
        <v>141</v>
      </c>
      <c r="C11" s="54">
        <v>1982</v>
      </c>
      <c r="D11" s="57">
        <v>182</v>
      </c>
      <c r="E11" s="60">
        <v>90</v>
      </c>
      <c r="F11" s="52" t="s">
        <v>166</v>
      </c>
      <c r="G11" s="52" t="s">
        <v>143</v>
      </c>
      <c r="H11" s="52" t="s">
        <v>169</v>
      </c>
      <c r="I11" s="65" t="str">
        <f t="shared" si="0"/>
        <v>Katrin on sündinud 1982 aastal ja ta on tähtkujult Skorpion</v>
      </c>
    </row>
    <row r="12" spans="1:9" ht="12.75">
      <c r="A12" s="50" t="s">
        <v>170</v>
      </c>
      <c r="B12" s="50" t="s">
        <v>141</v>
      </c>
      <c r="C12" s="55">
        <v>1986</v>
      </c>
      <c r="D12" s="58">
        <v>169</v>
      </c>
      <c r="E12" s="61">
        <v>76</v>
      </c>
      <c r="F12" s="50" t="s">
        <v>171</v>
      </c>
      <c r="G12" s="50" t="s">
        <v>147</v>
      </c>
      <c r="H12" s="50" t="s">
        <v>172</v>
      </c>
      <c r="I12" s="63" t="str">
        <f t="shared" si="0"/>
        <v>Reet on sündinud 1986 aastal ja ta on tähtkujult Sõnn</v>
      </c>
    </row>
    <row r="13" spans="1:9" ht="12.75">
      <c r="A13" s="50" t="s">
        <v>173</v>
      </c>
      <c r="B13" s="50" t="s">
        <v>141</v>
      </c>
      <c r="C13" s="55">
        <v>1961</v>
      </c>
      <c r="D13" s="58">
        <v>169</v>
      </c>
      <c r="E13" s="61">
        <v>76</v>
      </c>
      <c r="F13" s="50" t="s">
        <v>171</v>
      </c>
      <c r="G13" s="50" t="s">
        <v>147</v>
      </c>
      <c r="H13" s="50" t="s">
        <v>174</v>
      </c>
      <c r="I13" s="63" t="str">
        <f t="shared" si="0"/>
        <v>Agnes on sündinud 1961 aastal ja ta on tähtkujult Sõnn</v>
      </c>
    </row>
    <row r="14" spans="1:9" ht="12.75">
      <c r="A14" s="52" t="s">
        <v>175</v>
      </c>
      <c r="B14" s="52" t="s">
        <v>141</v>
      </c>
      <c r="C14" s="54">
        <v>1974</v>
      </c>
      <c r="D14" s="57">
        <v>173</v>
      </c>
      <c r="E14" s="60">
        <v>80</v>
      </c>
      <c r="F14" s="52" t="s">
        <v>171</v>
      </c>
      <c r="G14" s="52" t="s">
        <v>147</v>
      </c>
      <c r="H14" s="52" t="s">
        <v>176</v>
      </c>
      <c r="I14" s="65" t="str">
        <f t="shared" si="0"/>
        <v>Merle on sündinud 1974 aastal ja ta on tähtkujult Sõnn</v>
      </c>
    </row>
    <row r="15" spans="1:9" ht="12.75">
      <c r="A15" s="52" t="s">
        <v>177</v>
      </c>
      <c r="B15" s="52" t="s">
        <v>150</v>
      </c>
      <c r="C15" s="54">
        <v>1985</v>
      </c>
      <c r="D15" s="57">
        <v>170</v>
      </c>
      <c r="E15" s="60">
        <v>72</v>
      </c>
      <c r="F15" s="52" t="s">
        <v>178</v>
      </c>
      <c r="G15" s="52" t="s">
        <v>147</v>
      </c>
      <c r="H15" s="52" t="s">
        <v>160</v>
      </c>
      <c r="I15" s="65" t="str">
        <f t="shared" si="0"/>
        <v>Marko on sündinud 1985 aastal ja ta on tähtkujult Vähk</v>
      </c>
    </row>
    <row r="16" spans="1:9" ht="12.75">
      <c r="A16" s="50" t="s">
        <v>179</v>
      </c>
      <c r="B16" s="50" t="s">
        <v>150</v>
      </c>
      <c r="C16" s="55">
        <v>1972</v>
      </c>
      <c r="D16" s="58">
        <v>182</v>
      </c>
      <c r="E16" s="61">
        <v>87</v>
      </c>
      <c r="F16" s="50" t="s">
        <v>178</v>
      </c>
      <c r="G16" s="50" t="s">
        <v>147</v>
      </c>
      <c r="H16" s="50" t="s">
        <v>180</v>
      </c>
      <c r="I16" s="63" t="str">
        <f t="shared" si="0"/>
        <v>Sven on sündinud 1972 aastal ja ta on tähtkujult Vähk</v>
      </c>
    </row>
    <row r="17" spans="1:9" ht="12.75">
      <c r="A17" s="50" t="s">
        <v>181</v>
      </c>
      <c r="B17" s="50" t="s">
        <v>150</v>
      </c>
      <c r="C17" s="55">
        <v>1982</v>
      </c>
      <c r="D17" s="58">
        <v>168</v>
      </c>
      <c r="E17" s="61">
        <v>76</v>
      </c>
      <c r="F17" s="50" t="s">
        <v>182</v>
      </c>
      <c r="G17" s="50" t="s">
        <v>183</v>
      </c>
      <c r="H17" s="50" t="s">
        <v>184</v>
      </c>
      <c r="I17" s="63" t="str">
        <f t="shared" si="0"/>
        <v>Tauno on sündinud 1982 aastal ja ta on tähtkujult Ambur</v>
      </c>
    </row>
    <row r="18" spans="1:9" ht="12.75">
      <c r="A18" s="52" t="s">
        <v>185</v>
      </c>
      <c r="B18" s="52" t="s">
        <v>150</v>
      </c>
      <c r="C18" s="54">
        <v>1981</v>
      </c>
      <c r="D18" s="57">
        <v>172.5</v>
      </c>
      <c r="E18" s="60">
        <v>78</v>
      </c>
      <c r="F18" s="52" t="s">
        <v>182</v>
      </c>
      <c r="G18" s="52" t="s">
        <v>183</v>
      </c>
      <c r="H18" s="52" t="s">
        <v>154</v>
      </c>
      <c r="I18" s="65" t="str">
        <f t="shared" si="0"/>
        <v>Asko on sündinud 1981 aastal ja ta on tähtkujult Ambur</v>
      </c>
    </row>
    <row r="19" spans="1:9" ht="12.75">
      <c r="A19" s="52" t="s">
        <v>36</v>
      </c>
      <c r="B19" s="52" t="s">
        <v>141</v>
      </c>
      <c r="C19" s="54">
        <v>1952</v>
      </c>
      <c r="D19" s="57">
        <v>175</v>
      </c>
      <c r="E19" s="60">
        <v>78</v>
      </c>
      <c r="F19" s="52" t="s">
        <v>182</v>
      </c>
      <c r="G19" s="52" t="s">
        <v>143</v>
      </c>
      <c r="H19" s="52" t="s">
        <v>186</v>
      </c>
      <c r="I19" s="65" t="str">
        <f t="shared" si="0"/>
        <v>Pille on sündinud 1952 aastal ja ta on tähtkujult Ambur</v>
      </c>
    </row>
    <row r="20" spans="1:9" ht="12.75">
      <c r="A20" s="50" t="s">
        <v>187</v>
      </c>
      <c r="B20" s="50" t="s">
        <v>150</v>
      </c>
      <c r="C20" s="55">
        <v>1980</v>
      </c>
      <c r="D20" s="58">
        <v>182</v>
      </c>
      <c r="E20" s="61">
        <v>96</v>
      </c>
      <c r="F20" s="50" t="s">
        <v>182</v>
      </c>
      <c r="G20" s="50" t="s">
        <v>188</v>
      </c>
      <c r="H20" s="50" t="s">
        <v>160</v>
      </c>
      <c r="I20" s="63" t="str">
        <f t="shared" si="0"/>
        <v>Martin on sündinud 1980 aastal ja ta on tähtkujult Ambur</v>
      </c>
    </row>
    <row r="21" spans="1:9" ht="12.75">
      <c r="A21" s="50" t="s">
        <v>189</v>
      </c>
      <c r="B21" s="50" t="s">
        <v>150</v>
      </c>
      <c r="C21" s="55">
        <v>1982</v>
      </c>
      <c r="D21" s="58">
        <v>186</v>
      </c>
      <c r="E21" s="61">
        <v>89.5</v>
      </c>
      <c r="F21" s="50" t="s">
        <v>182</v>
      </c>
      <c r="G21" s="50" t="s">
        <v>190</v>
      </c>
      <c r="H21" s="50" t="s">
        <v>154</v>
      </c>
      <c r="I21" s="63" t="str">
        <f t="shared" si="0"/>
        <v>Tiit on sündinud 1982 aastal ja ta on tähtkujult Ambur</v>
      </c>
    </row>
    <row r="22" spans="1:9" ht="12.75">
      <c r="A22" s="52" t="s">
        <v>191</v>
      </c>
      <c r="B22" s="52" t="s">
        <v>141</v>
      </c>
      <c r="C22" s="54">
        <v>1985</v>
      </c>
      <c r="D22" s="57">
        <v>160</v>
      </c>
      <c r="E22" s="60">
        <v>68</v>
      </c>
      <c r="F22" s="52" t="s">
        <v>142</v>
      </c>
      <c r="G22" s="52" t="s">
        <v>192</v>
      </c>
      <c r="H22" s="52" t="s">
        <v>172</v>
      </c>
      <c r="I22" s="65" t="str">
        <f t="shared" si="0"/>
        <v>Ingrid on sündinud 1985 aastal ja ta on tähtkujult Jäär</v>
      </c>
    </row>
    <row r="23" spans="1:9" ht="12.75">
      <c r="A23" s="52" t="s">
        <v>193</v>
      </c>
      <c r="B23" s="52" t="s">
        <v>150</v>
      </c>
      <c r="C23" s="54">
        <v>1924</v>
      </c>
      <c r="D23" s="57">
        <v>170</v>
      </c>
      <c r="E23" s="60">
        <v>75</v>
      </c>
      <c r="F23" s="52" t="s">
        <v>142</v>
      </c>
      <c r="G23" s="52" t="s">
        <v>190</v>
      </c>
      <c r="H23" s="52" t="s">
        <v>194</v>
      </c>
      <c r="I23" s="65" t="str">
        <f t="shared" si="0"/>
        <v>Kalju on sündinud 1924 aastal ja ta on tähtkujult Jäär</v>
      </c>
    </row>
    <row r="24" spans="1:9" ht="12.75">
      <c r="A24" s="50" t="s">
        <v>195</v>
      </c>
      <c r="B24" s="50" t="s">
        <v>150</v>
      </c>
      <c r="C24" s="55">
        <v>1948</v>
      </c>
      <c r="D24" s="58">
        <v>174</v>
      </c>
      <c r="E24" s="61">
        <v>76</v>
      </c>
      <c r="F24" s="50" t="s">
        <v>120</v>
      </c>
      <c r="G24" s="50" t="s">
        <v>147</v>
      </c>
      <c r="H24" s="50" t="s">
        <v>162</v>
      </c>
      <c r="I24" s="63" t="str">
        <f t="shared" si="0"/>
        <v>Kent on sündinud 1948 aastal ja ta on tähtkujult jäär</v>
      </c>
    </row>
    <row r="25" spans="1:9" ht="12.75">
      <c r="A25" s="50" t="s">
        <v>54</v>
      </c>
      <c r="B25" s="50" t="s">
        <v>150</v>
      </c>
      <c r="C25" s="55">
        <v>1949</v>
      </c>
      <c r="D25" s="58">
        <v>176</v>
      </c>
      <c r="E25" s="61">
        <v>82</v>
      </c>
      <c r="F25" s="50" t="s">
        <v>142</v>
      </c>
      <c r="G25" s="50" t="s">
        <v>196</v>
      </c>
      <c r="H25" s="50" t="s">
        <v>167</v>
      </c>
      <c r="I25" s="63" t="str">
        <f t="shared" si="0"/>
        <v>Margus on sündinud 1949 aastal ja ta on tähtkujult Jäär</v>
      </c>
    </row>
    <row r="26" spans="1:9" ht="12.75">
      <c r="A26" s="52" t="s">
        <v>197</v>
      </c>
      <c r="B26" s="52" t="s">
        <v>150</v>
      </c>
      <c r="C26" s="54">
        <v>1958</v>
      </c>
      <c r="D26" s="57">
        <v>184</v>
      </c>
      <c r="E26" s="60">
        <v>86</v>
      </c>
      <c r="F26" s="52" t="s">
        <v>142</v>
      </c>
      <c r="G26" s="52" t="s">
        <v>196</v>
      </c>
      <c r="H26" s="52" t="s">
        <v>162</v>
      </c>
      <c r="I26" s="65" t="str">
        <f t="shared" si="0"/>
        <v>Urmas on sündinud 1958 aastal ja ta on tähtkujult Jäär</v>
      </c>
    </row>
    <row r="27" spans="1:9" ht="12.75">
      <c r="A27" s="52" t="s">
        <v>198</v>
      </c>
      <c r="B27" s="52" t="s">
        <v>150</v>
      </c>
      <c r="C27" s="54">
        <v>1936</v>
      </c>
      <c r="D27" s="57">
        <v>167</v>
      </c>
      <c r="E27" s="60">
        <v>68</v>
      </c>
      <c r="F27" s="52" t="s">
        <v>146</v>
      </c>
      <c r="G27" s="52" t="s">
        <v>147</v>
      </c>
      <c r="H27" s="52" t="s">
        <v>144</v>
      </c>
      <c r="I27" s="65" t="str">
        <f t="shared" si="0"/>
        <v>Arnold on sündinud 1936 aastal ja ta on tähtkujult Kaalud</v>
      </c>
    </row>
    <row r="28" spans="1:9" ht="12.75">
      <c r="A28" s="50" t="s">
        <v>199</v>
      </c>
      <c r="B28" s="50" t="s">
        <v>150</v>
      </c>
      <c r="C28" s="55">
        <v>1941</v>
      </c>
      <c r="D28" s="58">
        <v>175</v>
      </c>
      <c r="E28" s="61">
        <v>74</v>
      </c>
      <c r="F28" s="50" t="s">
        <v>146</v>
      </c>
      <c r="G28" s="50" t="s">
        <v>147</v>
      </c>
      <c r="H28" s="50" t="s">
        <v>169</v>
      </c>
      <c r="I28" s="63" t="str">
        <f t="shared" si="0"/>
        <v>Lembit on sündinud 1941 aastal ja ta on tähtkujult Kaalud</v>
      </c>
    </row>
    <row r="29" spans="1:9" ht="12.75">
      <c r="A29" s="50" t="s">
        <v>200</v>
      </c>
      <c r="B29" s="50" t="s">
        <v>150</v>
      </c>
      <c r="C29" s="55">
        <v>1994</v>
      </c>
      <c r="D29" s="58">
        <v>178</v>
      </c>
      <c r="E29" s="61">
        <v>84</v>
      </c>
      <c r="F29" s="50" t="s">
        <v>153</v>
      </c>
      <c r="G29" s="50" t="s">
        <v>196</v>
      </c>
      <c r="H29" s="50" t="s">
        <v>201</v>
      </c>
      <c r="I29" s="63" t="str">
        <f t="shared" si="0"/>
        <v>Ants on sündinud 1994 aastal ja ta on tähtkujult Kaksik</v>
      </c>
    </row>
    <row r="30" spans="1:9" ht="12.75">
      <c r="A30" s="52" t="s">
        <v>202</v>
      </c>
      <c r="B30" s="52" t="s">
        <v>150</v>
      </c>
      <c r="C30" s="54">
        <v>1952</v>
      </c>
      <c r="D30" s="57">
        <v>178</v>
      </c>
      <c r="E30" s="60">
        <v>84</v>
      </c>
      <c r="F30" s="52" t="s">
        <v>156</v>
      </c>
      <c r="G30" s="52" t="s">
        <v>147</v>
      </c>
      <c r="H30" s="52" t="s">
        <v>167</v>
      </c>
      <c r="I30" s="65" t="str">
        <f t="shared" si="0"/>
        <v>Mihhail on sündinud 1952 aastal ja ta on tähtkujult Kalad</v>
      </c>
    </row>
    <row r="31" spans="1:9" ht="12.75">
      <c r="A31" s="52" t="s">
        <v>203</v>
      </c>
      <c r="B31" s="52" t="s">
        <v>141</v>
      </c>
      <c r="C31" s="54">
        <v>1950</v>
      </c>
      <c r="D31" s="57">
        <v>168</v>
      </c>
      <c r="E31" s="60">
        <v>72</v>
      </c>
      <c r="F31" s="52" t="s">
        <v>159</v>
      </c>
      <c r="G31" s="52" t="s">
        <v>147</v>
      </c>
      <c r="H31" s="52" t="s">
        <v>174</v>
      </c>
      <c r="I31" s="65" t="str">
        <f t="shared" si="0"/>
        <v>Õie on sündinud 1950 aastal ja ta on tähtkujult Kaljukits</v>
      </c>
    </row>
    <row r="32" spans="1:9" ht="12.75">
      <c r="A32" s="50" t="s">
        <v>204</v>
      </c>
      <c r="B32" s="50" t="s">
        <v>150</v>
      </c>
      <c r="C32" s="55">
        <v>1976</v>
      </c>
      <c r="D32" s="58">
        <v>178</v>
      </c>
      <c r="E32" s="61">
        <v>89</v>
      </c>
      <c r="F32" s="50" t="s">
        <v>159</v>
      </c>
      <c r="G32" s="50" t="s">
        <v>205</v>
      </c>
      <c r="H32" s="50" t="s">
        <v>206</v>
      </c>
      <c r="I32" s="63" t="str">
        <f t="shared" si="0"/>
        <v>Ranno on sündinud 1976 aastal ja ta on tähtkujult Kaljukits</v>
      </c>
    </row>
    <row r="33" spans="1:9" ht="12.75">
      <c r="A33" s="50" t="s">
        <v>199</v>
      </c>
      <c r="B33" s="50" t="s">
        <v>150</v>
      </c>
      <c r="C33" s="55">
        <v>1941</v>
      </c>
      <c r="D33" s="58">
        <v>175</v>
      </c>
      <c r="E33" s="61">
        <v>78</v>
      </c>
      <c r="F33" s="50" t="s">
        <v>207</v>
      </c>
      <c r="G33" s="50" t="s">
        <v>147</v>
      </c>
      <c r="H33" s="50" t="s">
        <v>208</v>
      </c>
      <c r="I33" s="63" t="str">
        <f t="shared" si="0"/>
        <v>Lembit on sündinud 1941 aastal ja ta on tähtkujult Lõvi</v>
      </c>
    </row>
    <row r="34" spans="1:9" ht="12.75">
      <c r="A34" s="52" t="s">
        <v>185</v>
      </c>
      <c r="B34" s="52" t="s">
        <v>150</v>
      </c>
      <c r="C34" s="54">
        <v>1952</v>
      </c>
      <c r="D34" s="57">
        <v>177</v>
      </c>
      <c r="E34" s="60">
        <v>87</v>
      </c>
      <c r="F34" s="52" t="s">
        <v>207</v>
      </c>
      <c r="G34" s="52" t="s">
        <v>147</v>
      </c>
      <c r="H34" s="52" t="s">
        <v>209</v>
      </c>
      <c r="I34" s="65" t="str">
        <f t="shared" si="0"/>
        <v>Asko on sündinud 1952 aastal ja ta on tähtkujult Lõvi</v>
      </c>
    </row>
    <row r="35" spans="1:9" ht="12.75">
      <c r="A35" s="52" t="s">
        <v>210</v>
      </c>
      <c r="B35" s="52" t="s">
        <v>141</v>
      </c>
      <c r="C35" s="54">
        <v>1946</v>
      </c>
      <c r="D35" s="57">
        <v>178</v>
      </c>
      <c r="E35" s="60">
        <v>84</v>
      </c>
      <c r="F35" s="52" t="s">
        <v>207</v>
      </c>
      <c r="G35" s="52" t="s">
        <v>205</v>
      </c>
      <c r="H35" s="52" t="s">
        <v>211</v>
      </c>
      <c r="I35" s="65" t="str">
        <f t="shared" si="0"/>
        <v>Maie on sündinud 1946 aastal ja ta on tähtkujult Lõvi</v>
      </c>
    </row>
    <row r="36" spans="1:9" ht="12.75">
      <c r="A36" s="50" t="s">
        <v>212</v>
      </c>
      <c r="B36" s="50" t="s">
        <v>141</v>
      </c>
      <c r="C36" s="55">
        <v>1983</v>
      </c>
      <c r="D36" s="58">
        <v>179</v>
      </c>
      <c r="E36" s="61">
        <v>82</v>
      </c>
      <c r="F36" s="50" t="s">
        <v>207</v>
      </c>
      <c r="G36" s="50" t="s">
        <v>205</v>
      </c>
      <c r="H36" s="50" t="s">
        <v>213</v>
      </c>
      <c r="I36" s="63" t="str">
        <f t="shared" si="0"/>
        <v>Merit on sündinud 1983 aastal ja ta on tähtkujult Lõvi</v>
      </c>
    </row>
    <row r="37" spans="1:9" ht="12.75">
      <c r="A37" s="50" t="s">
        <v>214</v>
      </c>
      <c r="B37" s="50" t="s">
        <v>150</v>
      </c>
      <c r="C37" s="55">
        <v>1988</v>
      </c>
      <c r="D37" s="58">
        <v>173</v>
      </c>
      <c r="E37" s="61">
        <v>74</v>
      </c>
      <c r="F37" s="50" t="s">
        <v>215</v>
      </c>
      <c r="G37" s="50" t="s">
        <v>190</v>
      </c>
      <c r="H37" s="50" t="s">
        <v>216</v>
      </c>
      <c r="I37" s="63" t="str">
        <f t="shared" si="0"/>
        <v>Aivar on sündinud 1988 aastal ja ta on tähtkujult Neitsi</v>
      </c>
    </row>
    <row r="38" spans="1:9" ht="12.75">
      <c r="A38" s="52" t="s">
        <v>217</v>
      </c>
      <c r="B38" s="52" t="s">
        <v>141</v>
      </c>
      <c r="C38" s="54">
        <v>1983</v>
      </c>
      <c r="D38" s="57">
        <v>173</v>
      </c>
      <c r="E38" s="60">
        <v>66</v>
      </c>
      <c r="F38" s="52" t="s">
        <v>166</v>
      </c>
      <c r="G38" s="52" t="s">
        <v>196</v>
      </c>
      <c r="H38" s="52" t="s">
        <v>162</v>
      </c>
      <c r="I38" s="65" t="str">
        <f t="shared" si="0"/>
        <v>Sveta on sündinud 1983 aastal ja ta on tähtkujult Skorpion</v>
      </c>
    </row>
    <row r="39" spans="1:9" ht="12.75">
      <c r="A39" s="52" t="s">
        <v>40</v>
      </c>
      <c r="B39" s="52" t="s">
        <v>150</v>
      </c>
      <c r="C39" s="54">
        <v>1926</v>
      </c>
      <c r="D39" s="57">
        <v>165</v>
      </c>
      <c r="E39" s="60">
        <v>74</v>
      </c>
      <c r="F39" s="52" t="s">
        <v>171</v>
      </c>
      <c r="G39" s="52" t="s">
        <v>147</v>
      </c>
      <c r="H39" s="52" t="s">
        <v>160</v>
      </c>
      <c r="I39" s="65" t="str">
        <f t="shared" si="0"/>
        <v>Lauri on sündinud 1926 aastal ja ta on tähtkujult Sõnn</v>
      </c>
    </row>
    <row r="40" spans="1:9" ht="12.75">
      <c r="A40" s="50" t="s">
        <v>218</v>
      </c>
      <c r="B40" s="50" t="s">
        <v>150</v>
      </c>
      <c r="C40" s="55">
        <v>1946</v>
      </c>
      <c r="D40" s="58">
        <v>175</v>
      </c>
      <c r="E40" s="61">
        <v>79</v>
      </c>
      <c r="F40" s="50" t="s">
        <v>171</v>
      </c>
      <c r="G40" s="50" t="s">
        <v>205</v>
      </c>
      <c r="H40" s="50" t="s">
        <v>219</v>
      </c>
      <c r="I40" s="63" t="str">
        <f t="shared" si="0"/>
        <v>Indrek on sündinud 1946 aastal ja ta on tähtkujult Sõnn</v>
      </c>
    </row>
    <row r="41" spans="1:9" ht="12.75">
      <c r="A41" s="50" t="s">
        <v>220</v>
      </c>
      <c r="B41" s="50" t="s">
        <v>150</v>
      </c>
      <c r="C41" s="55">
        <v>1948</v>
      </c>
      <c r="D41" s="58">
        <v>182</v>
      </c>
      <c r="E41" s="61">
        <v>84.5</v>
      </c>
      <c r="F41" s="50" t="s">
        <v>171</v>
      </c>
      <c r="G41" s="50" t="s">
        <v>221</v>
      </c>
      <c r="H41" s="50" t="s">
        <v>160</v>
      </c>
      <c r="I41" s="63" t="str">
        <f t="shared" si="0"/>
        <v>Olev on sündinud 1948 aastal ja ta on tähtkujult Sõnn</v>
      </c>
    </row>
    <row r="42" spans="1:9" ht="12.75">
      <c r="A42" s="52" t="s">
        <v>222</v>
      </c>
      <c r="B42" s="52" t="s">
        <v>141</v>
      </c>
      <c r="C42" s="54">
        <v>1994</v>
      </c>
      <c r="D42" s="57">
        <v>182.5</v>
      </c>
      <c r="E42" s="60">
        <v>86.5</v>
      </c>
      <c r="F42" s="52" t="s">
        <v>171</v>
      </c>
      <c r="G42" s="52" t="s">
        <v>183</v>
      </c>
      <c r="H42" s="52" t="s">
        <v>167</v>
      </c>
      <c r="I42" s="65" t="str">
        <f t="shared" si="0"/>
        <v>Tanja on sündinud 1994 aastal ja ta on tähtkujult Sõnn</v>
      </c>
    </row>
    <row r="43" spans="1:9" ht="12.75">
      <c r="A43" s="52" t="s">
        <v>223</v>
      </c>
      <c r="B43" s="52" t="s">
        <v>150</v>
      </c>
      <c r="C43" s="54">
        <v>1995</v>
      </c>
      <c r="D43" s="57">
        <v>184</v>
      </c>
      <c r="E43" s="60">
        <v>83.5</v>
      </c>
      <c r="F43" s="52" t="s">
        <v>171</v>
      </c>
      <c r="G43" s="52" t="s">
        <v>147</v>
      </c>
      <c r="H43" s="52" t="s">
        <v>224</v>
      </c>
      <c r="I43" s="65" t="str">
        <f t="shared" si="0"/>
        <v>Taivo on sündinud 1995 aastal ja ta on tähtkujult Sõnn</v>
      </c>
    </row>
    <row r="44" spans="1:9" ht="12.75">
      <c r="A44" s="50" t="s">
        <v>225</v>
      </c>
      <c r="B44" s="50" t="s">
        <v>141</v>
      </c>
      <c r="C44" s="55">
        <v>1984</v>
      </c>
      <c r="D44" s="58">
        <v>162</v>
      </c>
      <c r="E44" s="61">
        <v>64</v>
      </c>
      <c r="F44" s="50" t="s">
        <v>226</v>
      </c>
      <c r="G44" s="50" t="s">
        <v>192</v>
      </c>
      <c r="H44" s="50" t="s">
        <v>227</v>
      </c>
      <c r="I44" s="63" t="str">
        <f t="shared" si="0"/>
        <v>Kaja on sündinud 1984 aastal ja ta on tähtkujult Veevalaja</v>
      </c>
    </row>
    <row r="45" spans="1:9" ht="12.75">
      <c r="A45" s="50" t="s">
        <v>228</v>
      </c>
      <c r="B45" s="50" t="s">
        <v>150</v>
      </c>
      <c r="C45" s="55">
        <v>1953</v>
      </c>
      <c r="D45" s="58">
        <v>169</v>
      </c>
      <c r="E45" s="61">
        <v>71</v>
      </c>
      <c r="F45" s="50" t="s">
        <v>226</v>
      </c>
      <c r="G45" s="50" t="s">
        <v>143</v>
      </c>
      <c r="H45" s="50" t="s">
        <v>229</v>
      </c>
      <c r="I45" s="63" t="str">
        <f t="shared" si="0"/>
        <v>Erik on sündinud 1953 aastal ja ta on tähtkujult Veevalaja</v>
      </c>
    </row>
    <row r="46" spans="1:9" ht="12.75">
      <c r="A46" s="52" t="s">
        <v>230</v>
      </c>
      <c r="B46" s="52" t="s">
        <v>141</v>
      </c>
      <c r="C46" s="54">
        <v>1988</v>
      </c>
      <c r="D46" s="57">
        <v>176</v>
      </c>
      <c r="E46" s="60">
        <v>78</v>
      </c>
      <c r="F46" s="52" t="s">
        <v>226</v>
      </c>
      <c r="G46" s="52" t="s">
        <v>183</v>
      </c>
      <c r="H46" s="52" t="s">
        <v>160</v>
      </c>
      <c r="I46" s="65" t="str">
        <f t="shared" si="0"/>
        <v>Liisi on sündinud 1988 aastal ja ta on tähtkujult Veevalaja</v>
      </c>
    </row>
    <row r="47" spans="1:9" ht="12.75">
      <c r="A47" s="52" t="s">
        <v>46</v>
      </c>
      <c r="B47" s="52" t="s">
        <v>150</v>
      </c>
      <c r="C47" s="54">
        <v>1934</v>
      </c>
      <c r="D47" s="57">
        <v>175</v>
      </c>
      <c r="E47" s="60">
        <v>81</v>
      </c>
      <c r="F47" s="52" t="s">
        <v>178</v>
      </c>
      <c r="G47" s="52" t="s">
        <v>190</v>
      </c>
      <c r="H47" s="52" t="s">
        <v>224</v>
      </c>
      <c r="I47" s="65" t="str">
        <f t="shared" si="0"/>
        <v>Taavi on sündinud 1934 aastal ja ta on tähtkujult Vähk</v>
      </c>
    </row>
    <row r="48" spans="1:9" ht="12.75">
      <c r="A48" s="50" t="s">
        <v>231</v>
      </c>
      <c r="B48" s="50" t="s">
        <v>141</v>
      </c>
      <c r="C48" s="55">
        <v>1948</v>
      </c>
      <c r="D48" s="58">
        <v>182</v>
      </c>
      <c r="E48" s="61">
        <v>87</v>
      </c>
      <c r="F48" s="50" t="s">
        <v>178</v>
      </c>
      <c r="G48" s="50" t="s">
        <v>196</v>
      </c>
      <c r="H48" s="50" t="s">
        <v>232</v>
      </c>
      <c r="I48" s="63" t="str">
        <f t="shared" si="0"/>
        <v>Marina on sündinud 1948 aastal ja ta on tähtkujult Vähk</v>
      </c>
    </row>
    <row r="49" spans="1:9" ht="13.5" thickBot="1">
      <c r="A49" s="51" t="s">
        <v>233</v>
      </c>
      <c r="B49" s="51" t="s">
        <v>150</v>
      </c>
      <c r="C49" s="56">
        <v>1948</v>
      </c>
      <c r="D49" s="59">
        <v>190</v>
      </c>
      <c r="E49" s="62">
        <v>96.5</v>
      </c>
      <c r="F49" s="51" t="s">
        <v>178</v>
      </c>
      <c r="G49" s="51" t="s">
        <v>192</v>
      </c>
      <c r="H49" s="51" t="s">
        <v>234</v>
      </c>
      <c r="I49" s="64" t="str">
        <f t="shared" si="0"/>
        <v>Paul on sündinud 1948 aastal ja ta on tähtkujult Vähk</v>
      </c>
    </row>
    <row r="50" ht="13.5" thickTop="1"/>
  </sheetData>
  <autoFilter ref="A1:H49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2" sqref="F12"/>
    </sheetView>
  </sheetViews>
  <sheetFormatPr defaultColWidth="9.140625" defaultRowHeight="12.75"/>
  <sheetData>
    <row r="1" spans="1:9" ht="12.75">
      <c r="A1" s="2">
        <f ca="1">RAND()*100</f>
        <v>72.55233154053695</v>
      </c>
      <c r="B1" s="2">
        <f aca="true" ca="1" t="shared" si="0" ref="B1:I1">RAND()*100</f>
        <v>75.46177948121411</v>
      </c>
      <c r="C1" s="2">
        <f ca="1" t="shared" si="0"/>
        <v>59.79395941138777</v>
      </c>
      <c r="D1" s="2">
        <f ca="1" t="shared" si="0"/>
        <v>25.272002005461847</v>
      </c>
      <c r="E1" s="2">
        <f ca="1" t="shared" si="0"/>
        <v>2.154436037321994</v>
      </c>
      <c r="F1" s="2">
        <f ca="1" t="shared" si="0"/>
        <v>36.95184975486985</v>
      </c>
      <c r="G1" s="2">
        <f ca="1" t="shared" si="0"/>
        <v>11.712474427019703</v>
      </c>
      <c r="H1" s="2">
        <f ca="1" t="shared" si="0"/>
        <v>29.992847606456174</v>
      </c>
      <c r="I1" s="2">
        <f ca="1" t="shared" si="0"/>
        <v>48.79053144620027</v>
      </c>
    </row>
    <row r="2" spans="1:9" ht="12.75">
      <c r="A2" s="2">
        <f aca="true" ca="1" t="shared" si="1" ref="A2:I3">RAND()*100</f>
        <v>37.57204377525332</v>
      </c>
      <c r="B2" s="2">
        <f ca="1" t="shared" si="1"/>
        <v>85.55646057457562</v>
      </c>
      <c r="C2" s="2">
        <f ca="1" t="shared" si="1"/>
        <v>44.43733151659819</v>
      </c>
      <c r="D2" s="2">
        <f ca="1" t="shared" si="1"/>
        <v>18.789047189200225</v>
      </c>
      <c r="E2" s="2">
        <f ca="1" t="shared" si="1"/>
        <v>73.46676961120488</v>
      </c>
      <c r="F2" s="2">
        <f ca="1" t="shared" si="1"/>
        <v>0.04509715241098888</v>
      </c>
      <c r="G2" s="2">
        <f ca="1" t="shared" si="1"/>
        <v>22.90758946806861</v>
      </c>
      <c r="H2" s="2">
        <f ca="1" t="shared" si="1"/>
        <v>34.05703498521091</v>
      </c>
      <c r="I2" s="2">
        <f ca="1" t="shared" si="1"/>
        <v>1.1996254059118971</v>
      </c>
    </row>
    <row r="3" spans="1:9" ht="12.75">
      <c r="A3" s="2">
        <f ca="1" t="shared" si="1"/>
        <v>83.18031556477106</v>
      </c>
      <c r="B3" s="2">
        <f ca="1" t="shared" si="1"/>
        <v>1.0597704056735047</v>
      </c>
      <c r="C3" s="2">
        <f ca="1" t="shared" si="1"/>
        <v>68.0070089918621</v>
      </c>
      <c r="D3" s="2">
        <f ca="1" t="shared" si="1"/>
        <v>54.09239334116123</v>
      </c>
      <c r="E3" s="2">
        <f ca="1" t="shared" si="1"/>
        <v>37.25173706589644</v>
      </c>
      <c r="F3" s="2">
        <f ca="1" t="shared" si="1"/>
        <v>21.977054014926402</v>
      </c>
      <c r="G3" s="2">
        <f ca="1" t="shared" si="1"/>
        <v>60.3546091821932</v>
      </c>
      <c r="H3" s="2">
        <f ca="1" t="shared" si="1"/>
        <v>82.20540599870657</v>
      </c>
      <c r="I3" s="2">
        <f ca="1" t="shared" si="1"/>
        <v>79.72090173780882</v>
      </c>
    </row>
    <row r="9" spans="1:3" ht="12.75">
      <c r="A9" s="2">
        <v>68.86255627805244</v>
      </c>
      <c r="B9" s="2">
        <v>91.67043726038055</v>
      </c>
      <c r="C9" s="2">
        <v>38.48755288844954</v>
      </c>
    </row>
    <row r="10" spans="1:3" ht="12.75">
      <c r="A10" s="2">
        <v>49.22223879121965</v>
      </c>
      <c r="B10" s="2">
        <v>86.5251560692411</v>
      </c>
      <c r="C10" s="2">
        <v>60.98610863175695</v>
      </c>
    </row>
    <row r="11" spans="1:3" ht="12.75">
      <c r="A11" s="2">
        <v>87.37812661002016</v>
      </c>
      <c r="B11" s="2">
        <v>23.22917018920887</v>
      </c>
      <c r="C11" s="2">
        <v>37.89550000525885</v>
      </c>
    </row>
    <row r="12" spans="1:3" ht="12.75">
      <c r="A12" s="2">
        <v>35.14303293779033</v>
      </c>
      <c r="B12" s="2">
        <v>85.77259269023463</v>
      </c>
      <c r="C12" s="2">
        <v>65.0887846114407</v>
      </c>
    </row>
    <row r="13" spans="1:3" ht="12.75">
      <c r="A13" s="2">
        <v>78.60172649801535</v>
      </c>
      <c r="B13" s="2">
        <v>74.5877148942503</v>
      </c>
      <c r="C13" s="2">
        <v>96.70931157252892</v>
      </c>
    </row>
    <row r="14" spans="1:3" ht="12.75">
      <c r="A14" s="2">
        <v>85.51981247953861</v>
      </c>
      <c r="B14" s="2">
        <v>37.819547613480694</v>
      </c>
      <c r="C14" s="2">
        <v>90.15116877281824</v>
      </c>
    </row>
    <row r="15" spans="1:3" ht="12.75">
      <c r="A15" s="2">
        <v>6.792247040493327</v>
      </c>
      <c r="B15" s="2">
        <v>78.71224390702167</v>
      </c>
      <c r="C15" s="2">
        <v>56.03061799933609</v>
      </c>
    </row>
    <row r="16" spans="1:3" ht="12.75">
      <c r="A16" s="2">
        <v>6.836760660822794</v>
      </c>
      <c r="B16" s="2">
        <v>75.70258446668872</v>
      </c>
      <c r="C16" s="2">
        <v>30.21470785728195</v>
      </c>
    </row>
    <row r="17" spans="1:3" ht="12.75">
      <c r="A17" s="2">
        <v>29.91289067340192</v>
      </c>
      <c r="B17" s="2">
        <v>90.05599093172609</v>
      </c>
      <c r="C17" s="2">
        <v>11.916959784921266</v>
      </c>
    </row>
  </sheetData>
  <conditionalFormatting sqref="A9:C17">
    <cfRule type="cellIs" priority="1" dxfId="0" operator="lessThan" stopIfTrue="1">
      <formula>20</formula>
    </cfRule>
    <cfRule type="cellIs" priority="2" dxfId="1" operator="greaterThan" stopIfTrue="1">
      <formula>70</formula>
    </cfRule>
    <cfRule type="cellIs" priority="3" dxfId="2" operator="between" stopIfTrue="1">
      <formula>40</formula>
      <formula>50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H48" sqref="H48"/>
    </sheetView>
  </sheetViews>
  <sheetFormatPr defaultColWidth="9.140625" defaultRowHeight="12.75"/>
  <cols>
    <col min="1" max="1" width="11.00390625" style="0" bestFit="1" customWidth="1"/>
    <col min="2" max="2" width="11.7109375" style="0" bestFit="1" customWidth="1"/>
    <col min="3" max="3" width="12.57421875" style="0" bestFit="1" customWidth="1"/>
    <col min="4" max="5" width="11.00390625" style="0" bestFit="1" customWidth="1"/>
  </cols>
  <sheetData>
    <row r="1" spans="1:2" ht="13.5" thickBot="1">
      <c r="A1" s="76" t="s">
        <v>260</v>
      </c>
      <c r="B1" s="77">
        <v>15.6466</v>
      </c>
    </row>
    <row r="2" spans="1:2" ht="13.5" thickBot="1">
      <c r="A2" s="76" t="s">
        <v>261</v>
      </c>
      <c r="B2" s="77">
        <v>12.5</v>
      </c>
    </row>
    <row r="4" spans="1:5" ht="12.75">
      <c r="A4" s="68" t="s">
        <v>262</v>
      </c>
      <c r="B4" s="69" t="s">
        <v>263</v>
      </c>
      <c r="C4" s="67" t="s">
        <v>264</v>
      </c>
      <c r="D4" s="67" t="s">
        <v>265</v>
      </c>
      <c r="E4" s="67" t="s">
        <v>266</v>
      </c>
    </row>
    <row r="5" spans="1:5" ht="13.5" thickBot="1">
      <c r="A5" s="70">
        <v>801</v>
      </c>
      <c r="B5" s="70">
        <v>100</v>
      </c>
      <c r="C5" s="73">
        <f>CEILING(B5*1.2,0.05)</f>
        <v>120</v>
      </c>
      <c r="D5" s="74">
        <f aca="true" t="shared" si="0" ref="D5:D14">C5/eur</f>
        <v>7.6693978244474845</v>
      </c>
      <c r="E5" s="75">
        <f aca="true" t="shared" si="1" ref="E5:E14">C5/usd</f>
        <v>9.6</v>
      </c>
    </row>
    <row r="6" spans="1:5" ht="14.25" thickBot="1" thickTop="1">
      <c r="A6" s="71">
        <v>802</v>
      </c>
      <c r="B6" s="71">
        <v>69</v>
      </c>
      <c r="C6" s="73">
        <f aca="true" t="shared" si="2" ref="C6:C14">CEILING(B6*1.2,0.05)</f>
        <v>82.80000000000001</v>
      </c>
      <c r="D6" s="74">
        <f t="shared" si="0"/>
        <v>5.2918844988687646</v>
      </c>
      <c r="E6" s="75">
        <f t="shared" si="1"/>
        <v>6.6240000000000006</v>
      </c>
    </row>
    <row r="7" spans="1:5" ht="14.25" thickBot="1" thickTop="1">
      <c r="A7" s="70">
        <v>803</v>
      </c>
      <c r="B7" s="70">
        <v>129</v>
      </c>
      <c r="C7" s="73">
        <f t="shared" si="2"/>
        <v>154.8</v>
      </c>
      <c r="D7" s="74">
        <f t="shared" si="0"/>
        <v>9.893523193537256</v>
      </c>
      <c r="E7" s="75">
        <f t="shared" si="1"/>
        <v>12.384</v>
      </c>
    </row>
    <row r="8" spans="1:5" ht="14.25" thickBot="1" thickTop="1">
      <c r="A8" s="71">
        <v>804</v>
      </c>
      <c r="B8" s="71">
        <v>450</v>
      </c>
      <c r="C8" s="73">
        <f t="shared" si="2"/>
        <v>540</v>
      </c>
      <c r="D8" s="74">
        <f t="shared" si="0"/>
        <v>34.51229021001368</v>
      </c>
      <c r="E8" s="75">
        <f t="shared" si="1"/>
        <v>43.2</v>
      </c>
    </row>
    <row r="9" spans="1:5" ht="14.25" thickBot="1" thickTop="1">
      <c r="A9" s="70">
        <v>805</v>
      </c>
      <c r="B9" s="70">
        <v>399</v>
      </c>
      <c r="C9" s="73">
        <f t="shared" si="2"/>
        <v>478.8</v>
      </c>
      <c r="D9" s="74">
        <f t="shared" si="0"/>
        <v>30.600897319545464</v>
      </c>
      <c r="E9" s="75">
        <f t="shared" si="1"/>
        <v>38.304</v>
      </c>
    </row>
    <row r="10" spans="1:5" ht="14.25" thickBot="1" thickTop="1">
      <c r="A10" s="71">
        <v>806</v>
      </c>
      <c r="B10" s="71">
        <v>1200</v>
      </c>
      <c r="C10" s="73">
        <f t="shared" si="2"/>
        <v>1440</v>
      </c>
      <c r="D10" s="74">
        <f t="shared" si="0"/>
        <v>92.03277389336981</v>
      </c>
      <c r="E10" s="75">
        <f t="shared" si="1"/>
        <v>115.2</v>
      </c>
    </row>
    <row r="11" spans="1:5" ht="14.25" thickBot="1" thickTop="1">
      <c r="A11" s="70">
        <v>807</v>
      </c>
      <c r="B11" s="70">
        <v>16</v>
      </c>
      <c r="C11" s="73">
        <f t="shared" si="2"/>
        <v>19.200000000000003</v>
      </c>
      <c r="D11" s="74">
        <f t="shared" si="0"/>
        <v>1.2271036519115976</v>
      </c>
      <c r="E11" s="75">
        <f t="shared" si="1"/>
        <v>1.5360000000000003</v>
      </c>
    </row>
    <row r="12" spans="1:5" ht="14.25" thickBot="1" thickTop="1">
      <c r="A12" s="71">
        <v>808</v>
      </c>
      <c r="B12" s="71">
        <v>12</v>
      </c>
      <c r="C12" s="73">
        <f t="shared" si="2"/>
        <v>14.4</v>
      </c>
      <c r="D12" s="74">
        <f t="shared" si="0"/>
        <v>0.9203277389336981</v>
      </c>
      <c r="E12" s="75">
        <f t="shared" si="1"/>
        <v>1.1520000000000001</v>
      </c>
    </row>
    <row r="13" spans="1:5" ht="14.25" thickBot="1" thickTop="1">
      <c r="A13" s="70">
        <v>809</v>
      </c>
      <c r="B13" s="70">
        <v>366</v>
      </c>
      <c r="C13" s="73">
        <f t="shared" si="2"/>
        <v>439.20000000000005</v>
      </c>
      <c r="D13" s="74">
        <f t="shared" si="0"/>
        <v>28.069996037477793</v>
      </c>
      <c r="E13" s="75">
        <f t="shared" si="1"/>
        <v>35.136</v>
      </c>
    </row>
    <row r="14" spans="1:5" ht="14.25" thickBot="1" thickTop="1">
      <c r="A14" s="71">
        <v>810</v>
      </c>
      <c r="B14" s="71">
        <v>2000</v>
      </c>
      <c r="C14" s="73">
        <f t="shared" si="2"/>
        <v>2400</v>
      </c>
      <c r="D14" s="74">
        <f t="shared" si="0"/>
        <v>153.38795648894967</v>
      </c>
      <c r="E14" s="75">
        <f t="shared" si="1"/>
        <v>192</v>
      </c>
    </row>
    <row r="15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8" max="8" width="9.57421875" style="0" customWidth="1"/>
    <col min="9" max="9" width="14.140625" style="0" customWidth="1"/>
  </cols>
  <sheetData>
    <row r="1" spans="1:9" ht="40.5" customHeight="1">
      <c r="A1" s="17"/>
      <c r="B1" s="17" t="s">
        <v>235</v>
      </c>
      <c r="C1" s="17" t="s">
        <v>236</v>
      </c>
      <c r="D1" s="17" t="s">
        <v>237</v>
      </c>
      <c r="E1" s="17" t="s">
        <v>238</v>
      </c>
      <c r="F1" s="17" t="s">
        <v>239</v>
      </c>
      <c r="G1" s="17" t="s">
        <v>240</v>
      </c>
      <c r="H1" s="17" t="s">
        <v>241</v>
      </c>
      <c r="I1" s="17" t="s">
        <v>242</v>
      </c>
    </row>
    <row r="2" spans="1:9" ht="12.75">
      <c r="A2" s="14" t="s">
        <v>243</v>
      </c>
      <c r="B2" s="3">
        <v>5</v>
      </c>
      <c r="C2" s="3">
        <v>4</v>
      </c>
      <c r="D2" s="3">
        <v>5</v>
      </c>
      <c r="E2" s="3">
        <v>5</v>
      </c>
      <c r="F2" s="3">
        <v>5</v>
      </c>
      <c r="G2" s="3">
        <v>5</v>
      </c>
      <c r="H2" s="72">
        <f>AVERAGE(B2:G2)</f>
        <v>4.833333333333333</v>
      </c>
      <c r="I2" s="15">
        <f>COUNTIF(B2:G2,5)</f>
        <v>5</v>
      </c>
    </row>
    <row r="3" spans="1:9" ht="12.75">
      <c r="A3" s="14" t="s">
        <v>244</v>
      </c>
      <c r="B3" s="3">
        <v>5</v>
      </c>
      <c r="C3" s="3">
        <v>4</v>
      </c>
      <c r="D3" s="3">
        <v>5</v>
      </c>
      <c r="E3" s="3">
        <v>4</v>
      </c>
      <c r="F3" s="3">
        <v>4</v>
      </c>
      <c r="G3" s="3">
        <v>2</v>
      </c>
      <c r="H3" s="72">
        <f aca="true" t="shared" si="0" ref="H3:H13">AVERAGE(B3:G3)</f>
        <v>4</v>
      </c>
      <c r="I3" s="15">
        <f aca="true" t="shared" si="1" ref="I3:I13">COUNTIF(B3:G3,5)</f>
        <v>2</v>
      </c>
    </row>
    <row r="4" spans="1:9" ht="12.75">
      <c r="A4" s="14" t="s">
        <v>245</v>
      </c>
      <c r="B4" s="3">
        <v>5</v>
      </c>
      <c r="C4" s="3">
        <v>5</v>
      </c>
      <c r="D4" s="3">
        <v>5</v>
      </c>
      <c r="E4" s="3">
        <v>3</v>
      </c>
      <c r="F4" s="3">
        <v>4</v>
      </c>
      <c r="G4" s="3">
        <v>3</v>
      </c>
      <c r="H4" s="72">
        <f t="shared" si="0"/>
        <v>4.166666666666667</v>
      </c>
      <c r="I4" s="15">
        <f t="shared" si="1"/>
        <v>3</v>
      </c>
    </row>
    <row r="5" spans="1:9" ht="12.75">
      <c r="A5" s="14" t="s">
        <v>246</v>
      </c>
      <c r="B5" s="3">
        <v>5</v>
      </c>
      <c r="C5" s="3">
        <v>2</v>
      </c>
      <c r="D5" s="3">
        <v>4</v>
      </c>
      <c r="E5" s="3">
        <v>5</v>
      </c>
      <c r="F5" s="3">
        <v>0</v>
      </c>
      <c r="G5" s="3">
        <v>3</v>
      </c>
      <c r="H5" s="72">
        <f t="shared" si="0"/>
        <v>3.1666666666666665</v>
      </c>
      <c r="I5" s="15">
        <f t="shared" si="1"/>
        <v>2</v>
      </c>
    </row>
    <row r="6" spans="1:9" ht="12.75">
      <c r="A6" s="14" t="s">
        <v>247</v>
      </c>
      <c r="B6" s="3">
        <v>5</v>
      </c>
      <c r="C6" s="3">
        <v>5</v>
      </c>
      <c r="D6" s="3">
        <v>4</v>
      </c>
      <c r="E6" s="3">
        <v>1</v>
      </c>
      <c r="F6" s="3">
        <v>4</v>
      </c>
      <c r="G6" s="3">
        <v>0</v>
      </c>
      <c r="H6" s="72">
        <f t="shared" si="0"/>
        <v>3.1666666666666665</v>
      </c>
      <c r="I6" s="15">
        <f t="shared" si="1"/>
        <v>2</v>
      </c>
    </row>
    <row r="7" spans="1:9" ht="12.75">
      <c r="A7" s="14" t="s">
        <v>248</v>
      </c>
      <c r="B7" s="3">
        <v>4</v>
      </c>
      <c r="C7" s="3">
        <v>0</v>
      </c>
      <c r="D7" s="3">
        <v>4</v>
      </c>
      <c r="E7" s="3">
        <v>2</v>
      </c>
      <c r="F7" s="3">
        <v>0</v>
      </c>
      <c r="G7" s="3">
        <v>4</v>
      </c>
      <c r="H7" s="72">
        <f t="shared" si="0"/>
        <v>2.3333333333333335</v>
      </c>
      <c r="I7" s="15">
        <f t="shared" si="1"/>
        <v>0</v>
      </c>
    </row>
    <row r="8" spans="1:9" ht="12.75">
      <c r="A8" s="14" t="s">
        <v>249</v>
      </c>
      <c r="B8" s="3">
        <v>4</v>
      </c>
      <c r="C8" s="3">
        <v>2</v>
      </c>
      <c r="D8" s="3">
        <v>5</v>
      </c>
      <c r="E8" s="3">
        <v>2</v>
      </c>
      <c r="F8" s="3">
        <v>3</v>
      </c>
      <c r="G8" s="3">
        <v>5</v>
      </c>
      <c r="H8" s="72">
        <f t="shared" si="0"/>
        <v>3.5</v>
      </c>
      <c r="I8" s="15">
        <f t="shared" si="1"/>
        <v>2</v>
      </c>
    </row>
    <row r="9" spans="1:9" ht="12.75">
      <c r="A9" s="14" t="s">
        <v>250</v>
      </c>
      <c r="B9" s="3">
        <v>5</v>
      </c>
      <c r="C9" s="3">
        <v>4</v>
      </c>
      <c r="D9" s="3">
        <v>4</v>
      </c>
      <c r="E9" s="3">
        <v>3</v>
      </c>
      <c r="F9" s="3">
        <v>5</v>
      </c>
      <c r="G9" s="3">
        <v>3</v>
      </c>
      <c r="H9" s="72">
        <f t="shared" si="0"/>
        <v>4</v>
      </c>
      <c r="I9" s="15">
        <f t="shared" si="1"/>
        <v>2</v>
      </c>
    </row>
    <row r="10" spans="1:9" ht="12.75">
      <c r="A10" s="14" t="s">
        <v>251</v>
      </c>
      <c r="B10" s="3">
        <v>3</v>
      </c>
      <c r="C10" s="3">
        <v>3</v>
      </c>
      <c r="D10" s="3">
        <v>4</v>
      </c>
      <c r="E10" s="3">
        <v>4</v>
      </c>
      <c r="F10" s="3">
        <v>5</v>
      </c>
      <c r="G10" s="3">
        <v>3</v>
      </c>
      <c r="H10" s="72">
        <f t="shared" si="0"/>
        <v>3.6666666666666665</v>
      </c>
      <c r="I10" s="15">
        <f t="shared" si="1"/>
        <v>1</v>
      </c>
    </row>
    <row r="11" spans="1:9" ht="12.75">
      <c r="A11" s="14" t="s">
        <v>252</v>
      </c>
      <c r="B11" s="3">
        <v>0</v>
      </c>
      <c r="C11" s="3">
        <v>4</v>
      </c>
      <c r="D11" s="3">
        <v>4</v>
      </c>
      <c r="E11" s="3">
        <v>5</v>
      </c>
      <c r="F11" s="3">
        <v>4</v>
      </c>
      <c r="G11" s="3">
        <v>5</v>
      </c>
      <c r="H11" s="72">
        <f t="shared" si="0"/>
        <v>3.6666666666666665</v>
      </c>
      <c r="I11" s="15">
        <f t="shared" si="1"/>
        <v>2</v>
      </c>
    </row>
    <row r="12" spans="1:9" ht="12.75">
      <c r="A12" s="14" t="s">
        <v>253</v>
      </c>
      <c r="B12" s="3">
        <v>5</v>
      </c>
      <c r="C12" s="3">
        <v>5</v>
      </c>
      <c r="D12" s="3">
        <v>5</v>
      </c>
      <c r="E12" s="3">
        <v>5</v>
      </c>
      <c r="F12" s="3">
        <v>4</v>
      </c>
      <c r="G12" s="3">
        <v>3</v>
      </c>
      <c r="H12" s="72">
        <f t="shared" si="0"/>
        <v>4.5</v>
      </c>
      <c r="I12" s="15">
        <f t="shared" si="1"/>
        <v>4</v>
      </c>
    </row>
    <row r="13" spans="1:9" ht="12.75">
      <c r="A13" s="14" t="s">
        <v>254</v>
      </c>
      <c r="B13" s="3">
        <v>4</v>
      </c>
      <c r="C13" s="3">
        <v>3</v>
      </c>
      <c r="D13" s="3">
        <v>3</v>
      </c>
      <c r="E13" s="3">
        <v>4</v>
      </c>
      <c r="F13" s="3">
        <v>5</v>
      </c>
      <c r="G13" s="3">
        <v>2</v>
      </c>
      <c r="H13" s="72">
        <f t="shared" si="0"/>
        <v>3.5</v>
      </c>
      <c r="I13" s="15">
        <f t="shared" si="1"/>
        <v>1</v>
      </c>
    </row>
    <row r="14" spans="1:9" ht="12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  <row r="16" spans="1:8" ht="51">
      <c r="A16" s="17"/>
      <c r="B16" s="18" t="s">
        <v>255</v>
      </c>
      <c r="C16" s="19">
        <f>MODE(B2:G13)</f>
        <v>5</v>
      </c>
      <c r="D16" s="17"/>
      <c r="E16" s="17"/>
      <c r="F16" s="17"/>
      <c r="G16" s="18" t="s">
        <v>256</v>
      </c>
      <c r="H16" s="79">
        <f>AVERAGE(H2:H13)</f>
        <v>3.7083333333333335</v>
      </c>
    </row>
    <row r="17" spans="1:9" ht="25.5">
      <c r="A17" s="16"/>
      <c r="B17" s="16"/>
      <c r="C17" s="16"/>
      <c r="D17" s="16"/>
      <c r="E17" s="16"/>
      <c r="F17" s="16"/>
      <c r="G17" s="18" t="s">
        <v>257</v>
      </c>
      <c r="H17" s="78">
        <f>MAX(H2:H13)</f>
        <v>4.833333333333333</v>
      </c>
      <c r="I17" s="16"/>
    </row>
    <row r="18" spans="1:9" ht="25.5">
      <c r="A18" s="16"/>
      <c r="B18" s="16"/>
      <c r="C18" s="16"/>
      <c r="D18" s="16"/>
      <c r="E18" s="16"/>
      <c r="F18" s="16"/>
      <c r="G18" s="18" t="s">
        <v>258</v>
      </c>
      <c r="H18" s="78">
        <f>MIN(H17)</f>
        <v>4.833333333333333</v>
      </c>
      <c r="I18" s="16"/>
    </row>
    <row r="19" ht="51">
      <c r="C19" s="18" t="s">
        <v>259</v>
      </c>
    </row>
    <row r="20" spans="2:3" ht="12.75">
      <c r="B20" s="20">
        <v>1</v>
      </c>
      <c r="C20" s="15">
        <f>COUNTIF(B$2:G$13,"1")</f>
        <v>1</v>
      </c>
    </row>
    <row r="21" spans="2:3" ht="12.75">
      <c r="B21" s="20">
        <v>2</v>
      </c>
      <c r="C21" s="15">
        <f>COUNTIF(B$2:G$13,"2")</f>
        <v>6</v>
      </c>
    </row>
    <row r="22" spans="2:3" ht="12.75">
      <c r="B22" s="20">
        <v>3</v>
      </c>
      <c r="C22" s="15">
        <f>COUNTIF(B$2:G$13,"3")</f>
        <v>12</v>
      </c>
    </row>
    <row r="23" spans="2:3" ht="12.75">
      <c r="B23" s="20">
        <v>4</v>
      </c>
      <c r="C23" s="15">
        <f>COUNTIF(B$2:G$13,"4")</f>
        <v>22</v>
      </c>
    </row>
    <row r="24" spans="2:3" ht="12.75">
      <c r="B24" s="20">
        <v>5</v>
      </c>
      <c r="C24" s="15">
        <f>COUNTIF(B$2:G$13,"5")</f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30.421875" style="0" bestFit="1" customWidth="1"/>
    <col min="2" max="2" width="12.8515625" style="0" customWidth="1"/>
    <col min="3" max="3" width="9.8515625" style="0" customWidth="1"/>
    <col min="4" max="4" width="11.00390625" style="0" customWidth="1"/>
    <col min="6" max="6" width="27.421875" style="0" bestFit="1" customWidth="1"/>
    <col min="7" max="7" width="17.421875" style="0" bestFit="1" customWidth="1"/>
    <col min="8" max="8" width="15.7109375" style="0" bestFit="1" customWidth="1"/>
    <col min="9" max="9" width="11.00390625" style="0" customWidth="1"/>
  </cols>
  <sheetData>
    <row r="1" spans="1:6" ht="12.75">
      <c r="A1" s="91" t="s">
        <v>269</v>
      </c>
      <c r="B1" s="92" t="s">
        <v>270</v>
      </c>
      <c r="C1" s="92"/>
      <c r="D1" s="92"/>
      <c r="E1" s="92"/>
      <c r="F1" s="81">
        <v>9500</v>
      </c>
    </row>
    <row r="2" spans="1:6" ht="12.75">
      <c r="A2" s="91"/>
      <c r="B2" s="92" t="s">
        <v>271</v>
      </c>
      <c r="C2" s="92"/>
      <c r="D2" s="92"/>
      <c r="E2" s="92"/>
      <c r="F2" s="81">
        <v>1500</v>
      </c>
    </row>
    <row r="3" spans="1:6" ht="12.75">
      <c r="A3" s="91"/>
      <c r="B3" s="92" t="s">
        <v>272</v>
      </c>
      <c r="C3" s="92"/>
      <c r="D3" s="92"/>
      <c r="E3" s="92"/>
      <c r="F3" s="82">
        <f>F1+F2</f>
        <v>11000</v>
      </c>
    </row>
    <row r="4" ht="12.75">
      <c r="F4" s="83"/>
    </row>
    <row r="5" spans="1:6" ht="12.75">
      <c r="A5" s="91" t="s">
        <v>273</v>
      </c>
      <c r="B5" s="92" t="s">
        <v>270</v>
      </c>
      <c r="C5" s="92"/>
      <c r="D5" s="92"/>
      <c r="E5" s="92"/>
      <c r="F5" s="81">
        <v>9000</v>
      </c>
    </row>
    <row r="6" spans="1:6" ht="12.75">
      <c r="A6" s="91"/>
      <c r="B6" s="92" t="s">
        <v>271</v>
      </c>
      <c r="C6" s="92"/>
      <c r="D6" s="92"/>
      <c r="E6" s="92"/>
      <c r="F6" s="81">
        <v>1500</v>
      </c>
    </row>
    <row r="7" spans="1:6" ht="12.75">
      <c r="A7" s="91"/>
      <c r="B7" s="92" t="s">
        <v>272</v>
      </c>
      <c r="C7" s="92"/>
      <c r="D7" s="92"/>
      <c r="E7" s="92"/>
      <c r="F7" s="82">
        <f>F5+F6</f>
        <v>10500</v>
      </c>
    </row>
    <row r="8" ht="12.75">
      <c r="F8" s="83"/>
    </row>
    <row r="9" spans="1:6" ht="12.75">
      <c r="A9" s="93" t="s">
        <v>274</v>
      </c>
      <c r="B9" s="94"/>
      <c r="C9" s="94"/>
      <c r="D9" s="94"/>
      <c r="E9" s="94"/>
      <c r="F9" s="84">
        <f>F7-F3</f>
        <v>-500</v>
      </c>
    </row>
    <row r="11" spans="1:9" ht="36" customHeight="1">
      <c r="A11" s="86" t="s">
        <v>60</v>
      </c>
      <c r="B11" s="86" t="s">
        <v>275</v>
      </c>
      <c r="C11" s="86" t="s">
        <v>276</v>
      </c>
      <c r="D11" s="86" t="s">
        <v>277</v>
      </c>
      <c r="E11" s="85"/>
      <c r="F11" s="86" t="s">
        <v>61</v>
      </c>
      <c r="G11" s="86" t="s">
        <v>275</v>
      </c>
      <c r="H11" s="86" t="s">
        <v>276</v>
      </c>
      <c r="I11" s="86" t="s">
        <v>277</v>
      </c>
    </row>
    <row r="12" spans="1:9" ht="12.75">
      <c r="A12" s="2" t="s">
        <v>62</v>
      </c>
      <c r="B12" s="2">
        <v>1000</v>
      </c>
      <c r="C12" s="2">
        <v>1100</v>
      </c>
      <c r="D12" s="87">
        <f>B12-C12</f>
        <v>-100</v>
      </c>
      <c r="E12" s="6"/>
      <c r="F12" s="2" t="s">
        <v>63</v>
      </c>
      <c r="G12" s="2">
        <v>500</v>
      </c>
      <c r="H12" s="2">
        <v>200</v>
      </c>
      <c r="I12" s="87">
        <f>G12-H12</f>
        <v>300</v>
      </c>
    </row>
    <row r="13" spans="1:9" ht="12.75">
      <c r="A13" s="2" t="s">
        <v>64</v>
      </c>
      <c r="B13" s="2">
        <v>200</v>
      </c>
      <c r="C13" s="2">
        <v>300</v>
      </c>
      <c r="D13" s="87">
        <f aca="true" t="shared" si="0" ref="D13:D21">B13-C13</f>
        <v>-100</v>
      </c>
      <c r="E13" s="6"/>
      <c r="F13" s="2" t="s">
        <v>65</v>
      </c>
      <c r="G13" s="2">
        <v>450</v>
      </c>
      <c r="H13" s="2">
        <v>250</v>
      </c>
      <c r="I13" s="87">
        <f aca="true" t="shared" si="1" ref="I13:I19">G13-H13</f>
        <v>200</v>
      </c>
    </row>
    <row r="14" spans="1:9" ht="12.75">
      <c r="A14" s="2" t="s">
        <v>66</v>
      </c>
      <c r="B14" s="2">
        <v>100</v>
      </c>
      <c r="C14" s="2">
        <v>150</v>
      </c>
      <c r="D14" s="87">
        <f t="shared" si="0"/>
        <v>-50</v>
      </c>
      <c r="E14" s="6"/>
      <c r="F14" s="2" t="s">
        <v>67</v>
      </c>
      <c r="G14" s="2">
        <v>500</v>
      </c>
      <c r="H14" s="2">
        <v>645</v>
      </c>
      <c r="I14" s="87">
        <f t="shared" si="1"/>
        <v>-145</v>
      </c>
    </row>
    <row r="15" spans="1:9" ht="12.75">
      <c r="A15" s="2" t="s">
        <v>68</v>
      </c>
      <c r="B15" s="2">
        <v>200</v>
      </c>
      <c r="C15" s="2">
        <v>300</v>
      </c>
      <c r="D15" s="87">
        <f t="shared" si="0"/>
        <v>-100</v>
      </c>
      <c r="E15" s="6"/>
      <c r="F15" s="2" t="s">
        <v>69</v>
      </c>
      <c r="G15" s="2">
        <v>600</v>
      </c>
      <c r="H15" s="2">
        <v>215</v>
      </c>
      <c r="I15" s="87">
        <f t="shared" si="1"/>
        <v>385</v>
      </c>
    </row>
    <row r="16" spans="1:9" ht="12.75">
      <c r="A16" s="2" t="s">
        <v>70</v>
      </c>
      <c r="B16" s="2">
        <v>300</v>
      </c>
      <c r="C16" s="2">
        <v>400</v>
      </c>
      <c r="D16" s="87">
        <f t="shared" si="0"/>
        <v>-100</v>
      </c>
      <c r="E16" s="6"/>
      <c r="F16" s="2" t="s">
        <v>71</v>
      </c>
      <c r="G16" s="2">
        <v>200</v>
      </c>
      <c r="H16" s="2">
        <v>452</v>
      </c>
      <c r="I16" s="87">
        <f t="shared" si="1"/>
        <v>-252</v>
      </c>
    </row>
    <row r="17" spans="1:9" ht="12.75">
      <c r="A17" s="2" t="s">
        <v>72</v>
      </c>
      <c r="B17" s="2">
        <v>500</v>
      </c>
      <c r="C17" s="2">
        <v>122</v>
      </c>
      <c r="D17" s="87">
        <f t="shared" si="0"/>
        <v>378</v>
      </c>
      <c r="E17" s="6"/>
      <c r="F17" s="2" t="s">
        <v>73</v>
      </c>
      <c r="G17" s="2">
        <v>125</v>
      </c>
      <c r="H17" s="2">
        <v>789</v>
      </c>
      <c r="I17" s="87">
        <f t="shared" si="1"/>
        <v>-664</v>
      </c>
    </row>
    <row r="18" spans="1:9" ht="12.75">
      <c r="A18" s="2" t="s">
        <v>74</v>
      </c>
      <c r="B18" s="2">
        <v>400</v>
      </c>
      <c r="C18" s="2">
        <v>654</v>
      </c>
      <c r="D18" s="87">
        <f t="shared" si="0"/>
        <v>-254</v>
      </c>
      <c r="E18" s="6"/>
      <c r="F18" s="2" t="s">
        <v>75</v>
      </c>
      <c r="G18" s="2">
        <v>325</v>
      </c>
      <c r="H18" s="2">
        <v>421</v>
      </c>
      <c r="I18" s="87">
        <f>G18-H18</f>
        <v>-96</v>
      </c>
    </row>
    <row r="19" spans="1:9" ht="12.75">
      <c r="A19" s="2" t="s">
        <v>76</v>
      </c>
      <c r="B19" s="2">
        <v>200</v>
      </c>
      <c r="C19" s="2">
        <v>150</v>
      </c>
      <c r="D19" s="87">
        <f t="shared" si="0"/>
        <v>50</v>
      </c>
      <c r="E19" s="6"/>
      <c r="F19" s="2" t="s">
        <v>77</v>
      </c>
      <c r="G19" s="2">
        <v>154</v>
      </c>
      <c r="H19" s="2">
        <v>41</v>
      </c>
      <c r="I19" s="87">
        <f t="shared" si="1"/>
        <v>113</v>
      </c>
    </row>
    <row r="20" spans="1:9" ht="12.75">
      <c r="A20" s="2" t="s">
        <v>78</v>
      </c>
      <c r="B20" s="2">
        <v>150</v>
      </c>
      <c r="C20" s="2">
        <v>230</v>
      </c>
      <c r="D20" s="87">
        <f t="shared" si="0"/>
        <v>-80</v>
      </c>
      <c r="E20" s="6"/>
      <c r="F20" s="80" t="s">
        <v>79</v>
      </c>
      <c r="G20" s="80">
        <f>SUM(G12:G19)</f>
        <v>2854</v>
      </c>
      <c r="H20" s="80">
        <f>SUM(H12:H19)</f>
        <v>3013</v>
      </c>
      <c r="I20" s="80">
        <f>SUM(I12:I19)</f>
        <v>-159</v>
      </c>
    </row>
    <row r="21" spans="1:5" ht="12.75">
      <c r="A21" s="2" t="s">
        <v>77</v>
      </c>
      <c r="B21" s="2">
        <v>100</v>
      </c>
      <c r="C21" s="2">
        <v>110</v>
      </c>
      <c r="D21" s="87">
        <f t="shared" si="0"/>
        <v>-10</v>
      </c>
      <c r="E21" s="6"/>
    </row>
    <row r="22" spans="1:5" ht="12.75">
      <c r="A22" s="80" t="s">
        <v>79</v>
      </c>
      <c r="B22" s="80">
        <f>SUM(B12:B21)</f>
        <v>3150</v>
      </c>
      <c r="C22" s="80">
        <f>SUM(C12:C21)</f>
        <v>3516</v>
      </c>
      <c r="D22" s="80">
        <f>SUM(D12:D21)</f>
        <v>-366</v>
      </c>
      <c r="E22" s="6"/>
    </row>
    <row r="23" ht="15" customHeight="1"/>
    <row r="24" spans="1:9" ht="29.25" customHeight="1">
      <c r="A24" s="86" t="s">
        <v>80</v>
      </c>
      <c r="B24" s="86" t="s">
        <v>275</v>
      </c>
      <c r="C24" s="86" t="s">
        <v>276</v>
      </c>
      <c r="D24" s="86" t="s">
        <v>277</v>
      </c>
      <c r="F24" s="86" t="s">
        <v>81</v>
      </c>
      <c r="G24" s="86" t="s">
        <v>275</v>
      </c>
      <c r="H24" s="86" t="s">
        <v>276</v>
      </c>
      <c r="I24" s="86" t="s">
        <v>277</v>
      </c>
    </row>
    <row r="25" spans="1:9" ht="15" customHeight="1">
      <c r="A25" s="2" t="s">
        <v>82</v>
      </c>
      <c r="B25" s="2">
        <v>256</v>
      </c>
      <c r="C25" s="2">
        <v>2548</v>
      </c>
      <c r="D25" s="87">
        <f>B25-C25</f>
        <v>-2292</v>
      </c>
      <c r="F25" s="2" t="s">
        <v>83</v>
      </c>
      <c r="G25" s="2">
        <v>265</v>
      </c>
      <c r="H25" s="2">
        <v>152</v>
      </c>
      <c r="I25" s="87">
        <f aca="true" t="shared" si="2" ref="I25:I30">G25-H25</f>
        <v>113</v>
      </c>
    </row>
    <row r="26" spans="1:9" ht="15" customHeight="1">
      <c r="A26" s="2" t="s">
        <v>84</v>
      </c>
      <c r="B26" s="2">
        <v>145</v>
      </c>
      <c r="C26" s="2">
        <v>15</v>
      </c>
      <c r="D26" s="87">
        <f aca="true" t="shared" si="3" ref="D26:D32">B26-C26</f>
        <v>130</v>
      </c>
      <c r="F26" s="2" t="s">
        <v>85</v>
      </c>
      <c r="G26" s="2">
        <v>847</v>
      </c>
      <c r="H26" s="2">
        <v>246</v>
      </c>
      <c r="I26" s="87">
        <f t="shared" si="2"/>
        <v>601</v>
      </c>
    </row>
    <row r="27" spans="1:9" ht="15" customHeight="1">
      <c r="A27" s="2" t="s">
        <v>86</v>
      </c>
      <c r="B27" s="2">
        <v>2478</v>
      </c>
      <c r="C27" s="2">
        <v>2635</v>
      </c>
      <c r="D27" s="87">
        <f t="shared" si="3"/>
        <v>-157</v>
      </c>
      <c r="F27" s="2" t="s">
        <v>87</v>
      </c>
      <c r="G27" s="2">
        <v>582</v>
      </c>
      <c r="H27" s="2">
        <v>655</v>
      </c>
      <c r="I27" s="87">
        <f t="shared" si="2"/>
        <v>-73</v>
      </c>
    </row>
    <row r="28" spans="1:9" ht="15" customHeight="1">
      <c r="A28" s="2" t="s">
        <v>88</v>
      </c>
      <c r="B28" s="2">
        <v>15</v>
      </c>
      <c r="C28" s="2">
        <v>145</v>
      </c>
      <c r="D28" s="87">
        <f t="shared" si="3"/>
        <v>-130</v>
      </c>
      <c r="F28" s="2" t="s">
        <v>87</v>
      </c>
      <c r="G28" s="2">
        <v>4698</v>
      </c>
      <c r="H28" s="2">
        <v>564</v>
      </c>
      <c r="I28" s="87">
        <f t="shared" si="2"/>
        <v>4134</v>
      </c>
    </row>
    <row r="29" spans="1:9" ht="15" customHeight="1">
      <c r="A29" s="2" t="s">
        <v>89</v>
      </c>
      <c r="B29" s="2">
        <v>567</v>
      </c>
      <c r="C29" s="2">
        <v>24</v>
      </c>
      <c r="D29" s="87">
        <f>B29-C29</f>
        <v>543</v>
      </c>
      <c r="F29" s="2" t="s">
        <v>87</v>
      </c>
      <c r="G29" s="2">
        <v>593</v>
      </c>
      <c r="H29" s="2">
        <v>248</v>
      </c>
      <c r="I29" s="87">
        <f t="shared" si="2"/>
        <v>345</v>
      </c>
    </row>
    <row r="30" spans="1:9" ht="15" customHeight="1">
      <c r="A30" s="2" t="s">
        <v>90</v>
      </c>
      <c r="B30" s="2">
        <v>246</v>
      </c>
      <c r="C30" s="2">
        <v>186</v>
      </c>
      <c r="D30" s="87">
        <f t="shared" si="3"/>
        <v>60</v>
      </c>
      <c r="F30" s="2" t="s">
        <v>77</v>
      </c>
      <c r="G30" s="2">
        <v>2863</v>
      </c>
      <c r="H30" s="2">
        <v>246</v>
      </c>
      <c r="I30" s="87">
        <f t="shared" si="2"/>
        <v>2617</v>
      </c>
    </row>
    <row r="31" spans="1:9" ht="15" customHeight="1">
      <c r="A31" s="2" t="s">
        <v>91</v>
      </c>
      <c r="B31" s="2">
        <v>985</v>
      </c>
      <c r="C31" s="2">
        <v>1248</v>
      </c>
      <c r="D31" s="87">
        <f t="shared" si="3"/>
        <v>-263</v>
      </c>
      <c r="F31" s="80" t="s">
        <v>79</v>
      </c>
      <c r="G31" s="80">
        <f>SUM(G25:G30)</f>
        <v>9848</v>
      </c>
      <c r="H31" s="80">
        <f>SUM(H25:H30)</f>
        <v>2111</v>
      </c>
      <c r="I31" s="80">
        <f>SUM(I25:I30)</f>
        <v>7737</v>
      </c>
    </row>
    <row r="32" spans="1:4" ht="15" customHeight="1">
      <c r="A32" s="2" t="s">
        <v>77</v>
      </c>
      <c r="B32" s="2">
        <v>496</v>
      </c>
      <c r="C32" s="2">
        <v>12</v>
      </c>
      <c r="D32" s="87">
        <f t="shared" si="3"/>
        <v>484</v>
      </c>
    </row>
    <row r="33" spans="1:4" ht="15" customHeight="1">
      <c r="A33" s="80" t="s">
        <v>79</v>
      </c>
      <c r="B33" s="80">
        <f>SUM(B25:B32)</f>
        <v>5188</v>
      </c>
      <c r="C33" s="80">
        <f>SUM(C25:C32)</f>
        <v>6813</v>
      </c>
      <c r="D33" s="80">
        <f>SUM(D25:D32)</f>
        <v>-1625</v>
      </c>
    </row>
    <row r="34" ht="15" customHeight="1"/>
    <row r="35" spans="1:9" ht="30.75" customHeight="1">
      <c r="A35" s="86" t="s">
        <v>92</v>
      </c>
      <c r="B35" s="86" t="s">
        <v>275</v>
      </c>
      <c r="C35" s="86" t="s">
        <v>276</v>
      </c>
      <c r="D35" s="86" t="s">
        <v>277</v>
      </c>
      <c r="F35" s="86" t="s">
        <v>93</v>
      </c>
      <c r="G35" s="86" t="s">
        <v>275</v>
      </c>
      <c r="H35" s="86" t="s">
        <v>276</v>
      </c>
      <c r="I35" s="86" t="s">
        <v>277</v>
      </c>
    </row>
    <row r="36" spans="1:9" ht="15" customHeight="1">
      <c r="A36" t="s">
        <v>94</v>
      </c>
      <c r="B36" s="2">
        <v>2421</v>
      </c>
      <c r="C36" s="2">
        <v>1524</v>
      </c>
      <c r="D36" s="87">
        <f>B36-C36</f>
        <v>897</v>
      </c>
      <c r="F36" s="2" t="s">
        <v>95</v>
      </c>
      <c r="G36" s="2">
        <v>152</v>
      </c>
      <c r="H36" s="2">
        <v>892</v>
      </c>
      <c r="I36" s="87">
        <f>G36-H36</f>
        <v>-740</v>
      </c>
    </row>
    <row r="37" spans="1:9" ht="12.75">
      <c r="A37" t="s">
        <v>96</v>
      </c>
      <c r="B37" s="2">
        <v>1564</v>
      </c>
      <c r="C37" s="2">
        <v>485</v>
      </c>
      <c r="D37" s="87">
        <f>B37-C37</f>
        <v>1079</v>
      </c>
      <c r="F37" s="2" t="s">
        <v>97</v>
      </c>
      <c r="G37" s="2">
        <v>1545</v>
      </c>
      <c r="H37" s="2">
        <v>452</v>
      </c>
      <c r="I37" s="87">
        <f>G37-H37</f>
        <v>1093</v>
      </c>
    </row>
    <row r="38" spans="1:9" ht="12.75">
      <c r="A38" t="s">
        <v>98</v>
      </c>
      <c r="B38" s="2">
        <v>245</v>
      </c>
      <c r="C38" s="2">
        <v>125</v>
      </c>
      <c r="D38" s="87">
        <f>B38-C38</f>
        <v>120</v>
      </c>
      <c r="F38" s="2" t="s">
        <v>99</v>
      </c>
      <c r="G38" s="2">
        <v>124</v>
      </c>
      <c r="H38" s="2">
        <v>0</v>
      </c>
      <c r="I38" s="87">
        <f>G38-H38</f>
        <v>124</v>
      </c>
    </row>
    <row r="39" spans="1:9" ht="12.75">
      <c r="A39" t="s">
        <v>77</v>
      </c>
      <c r="B39" s="2">
        <v>15</v>
      </c>
      <c r="C39" s="2">
        <v>245</v>
      </c>
      <c r="D39" s="87">
        <f>B39-C39</f>
        <v>-230</v>
      </c>
      <c r="F39" s="2" t="s">
        <v>77</v>
      </c>
      <c r="G39" s="2">
        <v>1558</v>
      </c>
      <c r="H39" s="2">
        <v>7455</v>
      </c>
      <c r="I39" s="87">
        <f>G39-H39</f>
        <v>-5897</v>
      </c>
    </row>
    <row r="40" spans="1:9" ht="12.75">
      <c r="A40" s="80" t="s">
        <v>79</v>
      </c>
      <c r="B40" s="80">
        <f>SUM(B36:B39)</f>
        <v>4245</v>
      </c>
      <c r="C40" s="80">
        <f>SUM(C36:C39)</f>
        <v>2379</v>
      </c>
      <c r="D40" s="80">
        <f>SUM(D36:D39)</f>
        <v>1866</v>
      </c>
      <c r="F40" s="80" t="s">
        <v>79</v>
      </c>
      <c r="G40" s="80">
        <f>SUM(G36:G39)</f>
        <v>3379</v>
      </c>
      <c r="H40" s="80">
        <f>SUM(H36:H39)</f>
        <v>8799</v>
      </c>
      <c r="I40" s="80">
        <f>SUM(I36:I39)</f>
        <v>-5420</v>
      </c>
    </row>
    <row r="41" ht="15" customHeight="1"/>
    <row r="43" spans="1:9" ht="25.5">
      <c r="A43" s="88" t="s">
        <v>100</v>
      </c>
      <c r="B43" s="86" t="s">
        <v>275</v>
      </c>
      <c r="C43" s="86" t="s">
        <v>276</v>
      </c>
      <c r="D43" s="86" t="s">
        <v>277</v>
      </c>
      <c r="F43" s="86" t="s">
        <v>101</v>
      </c>
      <c r="G43" s="86" t="s">
        <v>275</v>
      </c>
      <c r="H43" s="86" t="s">
        <v>276</v>
      </c>
      <c r="I43" s="86" t="s">
        <v>277</v>
      </c>
    </row>
    <row r="44" spans="1:9" ht="12.75">
      <c r="A44" s="2" t="s">
        <v>102</v>
      </c>
      <c r="B44" s="2">
        <v>152</v>
      </c>
      <c r="C44" s="2">
        <v>9872</v>
      </c>
      <c r="D44" s="87">
        <f>B44-C44</f>
        <v>-9720</v>
      </c>
      <c r="F44" s="2" t="s">
        <v>103</v>
      </c>
      <c r="G44" s="2">
        <v>157</v>
      </c>
      <c r="H44" s="2">
        <v>98</v>
      </c>
      <c r="I44" s="87">
        <f>G44-H44</f>
        <v>59</v>
      </c>
    </row>
    <row r="45" spans="1:9" ht="12.75">
      <c r="A45" s="2" t="s">
        <v>104</v>
      </c>
      <c r="B45" s="2">
        <v>154</v>
      </c>
      <c r="C45" s="2">
        <v>482</v>
      </c>
      <c r="D45" s="87">
        <f>B45-C45</f>
        <v>-328</v>
      </c>
      <c r="F45" s="2" t="s">
        <v>105</v>
      </c>
      <c r="G45" s="2">
        <v>165</v>
      </c>
      <c r="H45" s="2">
        <v>158</v>
      </c>
      <c r="I45" s="87">
        <f>G45-H45</f>
        <v>7</v>
      </c>
    </row>
    <row r="46" spans="1:9" ht="12.75">
      <c r="A46" s="2" t="s">
        <v>90</v>
      </c>
      <c r="B46" s="2">
        <v>1852</v>
      </c>
      <c r="C46" s="2">
        <v>2128</v>
      </c>
      <c r="D46" s="87">
        <f>B46-C46</f>
        <v>-276</v>
      </c>
      <c r="F46" s="2" t="s">
        <v>106</v>
      </c>
      <c r="G46" s="2">
        <v>112</v>
      </c>
      <c r="H46" s="2">
        <v>123</v>
      </c>
      <c r="I46" s="87">
        <f>G46-H46</f>
        <v>-11</v>
      </c>
    </row>
    <row r="47" spans="1:9" ht="12.75">
      <c r="A47" s="2" t="s">
        <v>107</v>
      </c>
      <c r="B47" s="2">
        <v>1521</v>
      </c>
      <c r="C47" s="2">
        <v>241</v>
      </c>
      <c r="D47" s="87">
        <f>B47-C47</f>
        <v>1280</v>
      </c>
      <c r="F47" s="80" t="s">
        <v>79</v>
      </c>
      <c r="G47" s="80">
        <f>SUM(G44:G46)</f>
        <v>434</v>
      </c>
      <c r="H47" s="80">
        <f>SUM(H44:H46)</f>
        <v>379</v>
      </c>
      <c r="I47" s="80">
        <f>SUM(I44:I46)</f>
        <v>55</v>
      </c>
    </row>
    <row r="48" spans="1:4" ht="12.75">
      <c r="A48" s="2" t="s">
        <v>77</v>
      </c>
      <c r="B48" s="2">
        <v>828</v>
      </c>
      <c r="C48" s="2">
        <v>552</v>
      </c>
      <c r="D48" s="87">
        <f>B48-C48</f>
        <v>276</v>
      </c>
    </row>
    <row r="49" spans="1:4" ht="12.75">
      <c r="A49" s="80" t="s">
        <v>79</v>
      </c>
      <c r="B49" s="80">
        <f>SUM(B44:B48)</f>
        <v>4507</v>
      </c>
      <c r="C49" s="80">
        <f>SUM(C44:C48)</f>
        <v>13275</v>
      </c>
      <c r="D49" s="80">
        <f>SUM(D44:D48)</f>
        <v>-8768</v>
      </c>
    </row>
    <row r="53" spans="1:9" ht="25.5">
      <c r="A53" s="88" t="s">
        <v>108</v>
      </c>
      <c r="B53" s="86" t="s">
        <v>275</v>
      </c>
      <c r="C53" s="86" t="s">
        <v>276</v>
      </c>
      <c r="D53" s="86" t="s">
        <v>277</v>
      </c>
      <c r="F53" s="88" t="s">
        <v>109</v>
      </c>
      <c r="G53" s="86" t="s">
        <v>275</v>
      </c>
      <c r="H53" s="86" t="s">
        <v>276</v>
      </c>
      <c r="I53" s="86" t="s">
        <v>277</v>
      </c>
    </row>
    <row r="54" spans="1:9" ht="12.75">
      <c r="A54" s="2" t="s">
        <v>104</v>
      </c>
      <c r="B54" s="2">
        <v>15</v>
      </c>
      <c r="C54" s="2">
        <v>515</v>
      </c>
      <c r="D54" s="87">
        <f>B54-C54</f>
        <v>-500</v>
      </c>
      <c r="F54" s="89" t="s">
        <v>110</v>
      </c>
      <c r="G54" s="2">
        <v>245</v>
      </c>
      <c r="H54" s="2">
        <v>987</v>
      </c>
      <c r="I54" s="87">
        <f>G54-H54</f>
        <v>-742</v>
      </c>
    </row>
    <row r="55" spans="1:9" ht="12.75">
      <c r="A55" s="2" t="s">
        <v>111</v>
      </c>
      <c r="B55" s="2">
        <v>145</v>
      </c>
      <c r="C55" s="2">
        <v>215</v>
      </c>
      <c r="D55" s="87">
        <f aca="true" t="shared" si="4" ref="D55:D60">B55-C55</f>
        <v>-70</v>
      </c>
      <c r="F55" s="89" t="s">
        <v>112</v>
      </c>
      <c r="G55" s="2">
        <v>124</v>
      </c>
      <c r="H55" s="2">
        <v>524</v>
      </c>
      <c r="I55" s="87">
        <f>G55-H55</f>
        <v>-400</v>
      </c>
    </row>
    <row r="56" spans="1:9" ht="12.75">
      <c r="A56" s="2" t="s">
        <v>113</v>
      </c>
      <c r="B56" s="2">
        <v>125</v>
      </c>
      <c r="C56" s="2">
        <v>635</v>
      </c>
      <c r="D56" s="87">
        <f t="shared" si="4"/>
        <v>-510</v>
      </c>
      <c r="F56" s="89" t="s">
        <v>114</v>
      </c>
      <c r="G56" s="2">
        <v>12</v>
      </c>
      <c r="H56" s="2">
        <v>264</v>
      </c>
      <c r="I56" s="87">
        <f>G56-H56</f>
        <v>-252</v>
      </c>
    </row>
    <row r="57" spans="1:9" ht="12.75">
      <c r="A57" s="2" t="s">
        <v>115</v>
      </c>
      <c r="B57" s="2">
        <v>125</v>
      </c>
      <c r="C57" s="2">
        <v>246</v>
      </c>
      <c r="D57" s="87">
        <f t="shared" si="4"/>
        <v>-121</v>
      </c>
      <c r="F57" s="89" t="s">
        <v>77</v>
      </c>
      <c r="G57" s="2">
        <v>541</v>
      </c>
      <c r="H57" s="2">
        <v>156</v>
      </c>
      <c r="I57" s="87">
        <f>G57-H57</f>
        <v>385</v>
      </c>
    </row>
    <row r="58" spans="1:9" ht="12.75">
      <c r="A58" s="2" t="s">
        <v>116</v>
      </c>
      <c r="B58" s="2">
        <v>565</v>
      </c>
      <c r="C58" s="2">
        <v>564</v>
      </c>
      <c r="D58" s="87">
        <f t="shared" si="4"/>
        <v>1</v>
      </c>
      <c r="F58" s="80" t="s">
        <v>79</v>
      </c>
      <c r="G58" s="80">
        <f>SUM(G54:G57)</f>
        <v>922</v>
      </c>
      <c r="H58" s="80">
        <f>SUM(H54:H57)</f>
        <v>1931</v>
      </c>
      <c r="I58" s="80">
        <f>SUM(I54:I57)</f>
        <v>-1009</v>
      </c>
    </row>
    <row r="59" spans="1:4" ht="12.75">
      <c r="A59" s="2" t="s">
        <v>117</v>
      </c>
      <c r="B59" s="2">
        <v>458</v>
      </c>
      <c r="C59" s="2">
        <v>852</v>
      </c>
      <c r="D59" s="87">
        <f t="shared" si="4"/>
        <v>-394</v>
      </c>
    </row>
    <row r="60" spans="1:4" ht="12.75">
      <c r="A60" s="2" t="s">
        <v>77</v>
      </c>
      <c r="B60" s="2">
        <v>596</v>
      </c>
      <c r="C60" s="2">
        <v>165</v>
      </c>
      <c r="D60" s="87">
        <f t="shared" si="4"/>
        <v>431</v>
      </c>
    </row>
    <row r="61" spans="1:4" ht="12.75">
      <c r="A61" s="80" t="s">
        <v>79</v>
      </c>
      <c r="B61" s="80">
        <f>SUM(B54:B60)</f>
        <v>2029</v>
      </c>
      <c r="C61" s="80">
        <f>SUM(C54:C60)</f>
        <v>3192</v>
      </c>
      <c r="D61" s="80">
        <f>SUM(D54:D60)</f>
        <v>-1163</v>
      </c>
    </row>
  </sheetData>
  <mergeCells count="9">
    <mergeCell ref="A9:E9"/>
    <mergeCell ref="A5:A7"/>
    <mergeCell ref="B5:E5"/>
    <mergeCell ref="B6:E6"/>
    <mergeCell ref="B7:E7"/>
    <mergeCell ref="A1:A3"/>
    <mergeCell ref="B1:E1"/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40" sqref="L40"/>
    </sheetView>
  </sheetViews>
  <sheetFormatPr defaultColWidth="9.140625" defaultRowHeight="12.75"/>
  <cols>
    <col min="1" max="1" width="17.00390625" style="0" bestFit="1" customWidth="1"/>
    <col min="2" max="2" width="11.57421875" style="0" bestFit="1" customWidth="1"/>
  </cols>
  <sheetData>
    <row r="1" spans="1:2" ht="12.75">
      <c r="A1" s="1" t="s">
        <v>0</v>
      </c>
      <c r="B1" s="11">
        <v>2250</v>
      </c>
    </row>
    <row r="2" spans="1:2" ht="12.75">
      <c r="A2" s="1" t="s">
        <v>1</v>
      </c>
      <c r="B2" s="9">
        <v>0.21</v>
      </c>
    </row>
    <row r="3" spans="1:2" ht="12.75">
      <c r="A3" s="1" t="s">
        <v>2</v>
      </c>
      <c r="B3" s="10">
        <v>0.006</v>
      </c>
    </row>
    <row r="4" spans="1:2" ht="12.75">
      <c r="A4" s="1" t="s">
        <v>3</v>
      </c>
      <c r="B4" s="9">
        <v>0.02</v>
      </c>
    </row>
    <row r="5" spans="1:2" ht="12.75">
      <c r="A5" s="1"/>
      <c r="B5" s="4"/>
    </row>
    <row r="6" spans="2:7" ht="12.75"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12.75">
      <c r="A7" s="2" t="s">
        <v>4</v>
      </c>
      <c r="B7" s="2">
        <v>50</v>
      </c>
      <c r="C7" s="2">
        <v>60</v>
      </c>
      <c r="D7" s="2"/>
      <c r="E7" s="2"/>
      <c r="F7" s="2"/>
      <c r="G7" s="2"/>
    </row>
    <row r="8" spans="1:7" ht="12.75">
      <c r="A8" s="2" t="s">
        <v>5</v>
      </c>
      <c r="B8" s="2">
        <v>40</v>
      </c>
      <c r="C8" s="2">
        <v>40</v>
      </c>
      <c r="D8" s="2"/>
      <c r="E8" s="2"/>
      <c r="F8" s="2"/>
      <c r="G8" s="2"/>
    </row>
    <row r="9" spans="1:7" ht="12.75">
      <c r="A9" s="2" t="s">
        <v>6</v>
      </c>
      <c r="B9" s="5"/>
      <c r="C9" s="5"/>
      <c r="D9" s="5"/>
      <c r="E9" s="5"/>
      <c r="F9" s="5"/>
      <c r="G9" s="5"/>
    </row>
    <row r="10" spans="1:7" ht="12.75">
      <c r="A10" s="2" t="s">
        <v>7</v>
      </c>
      <c r="B10" s="2">
        <v>200</v>
      </c>
      <c r="C10" s="2"/>
      <c r="D10" s="2"/>
      <c r="E10" s="2"/>
      <c r="F10" s="2"/>
      <c r="G10" s="2"/>
    </row>
    <row r="11" spans="1:7" ht="12.75">
      <c r="A11" s="2" t="s">
        <v>8</v>
      </c>
      <c r="B11" s="5"/>
      <c r="C11" s="5"/>
      <c r="D11" s="5"/>
      <c r="E11" s="5"/>
      <c r="F11" s="5"/>
      <c r="G11" s="5"/>
    </row>
    <row r="12" spans="1:7" ht="12.75">
      <c r="A12" s="6"/>
      <c r="B12" s="6"/>
      <c r="C12" s="6"/>
      <c r="D12" s="6"/>
      <c r="E12" s="6"/>
      <c r="F12" s="6"/>
      <c r="G12" s="6"/>
    </row>
    <row r="14" spans="1:7" ht="12.75">
      <c r="A14" s="2" t="s">
        <v>9</v>
      </c>
      <c r="B14" s="7"/>
      <c r="C14" s="7"/>
      <c r="D14" s="7"/>
      <c r="E14" s="7"/>
      <c r="F14" s="7"/>
      <c r="G14" s="7"/>
    </row>
    <row r="15" spans="1:7" ht="12.75">
      <c r="A15" s="2" t="s">
        <v>10</v>
      </c>
      <c r="B15" s="7"/>
      <c r="C15" s="7"/>
      <c r="D15" s="7"/>
      <c r="E15" s="21"/>
      <c r="F15" s="7"/>
      <c r="G15" s="21"/>
    </row>
    <row r="16" spans="1:7" ht="12.75">
      <c r="A16" s="2" t="s">
        <v>11</v>
      </c>
      <c r="B16" s="7"/>
      <c r="C16" s="7"/>
      <c r="D16" s="7"/>
      <c r="E16" s="7"/>
      <c r="F16" s="7"/>
      <c r="G16" s="7"/>
    </row>
    <row r="17" spans="1:7" ht="12.75">
      <c r="A17" s="2" t="s">
        <v>12</v>
      </c>
      <c r="B17" s="7"/>
      <c r="C17" s="7"/>
      <c r="D17" s="7"/>
      <c r="E17" s="7"/>
      <c r="F17" s="7"/>
      <c r="G17" s="7"/>
    </row>
    <row r="18" spans="1:7" ht="12.75">
      <c r="A18" s="2" t="s">
        <v>13</v>
      </c>
      <c r="B18" s="7"/>
      <c r="C18" s="7"/>
      <c r="D18" s="7"/>
      <c r="E18" s="7"/>
      <c r="F18" s="7"/>
      <c r="G18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TLÜ</cp:lastModifiedBy>
  <cp:lastPrinted>2009-11-23T13:57:45Z</cp:lastPrinted>
  <dcterms:created xsi:type="dcterms:W3CDTF">2007-10-25T22:16:07Z</dcterms:created>
  <dcterms:modified xsi:type="dcterms:W3CDTF">2009-11-30T14:50:44Z</dcterms:modified>
  <cp:category/>
  <cp:version/>
  <cp:contentType/>
  <cp:contentStatus/>
</cp:coreProperties>
</file>