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14700" activeTab="5"/>
  </bookViews>
  <sheets>
    <sheet name="autoformat. sorteerimine" sheetId="1" r:id="rId1"/>
    <sheet name="tekst" sheetId="2" r:id="rId2"/>
    <sheet name="müük" sheetId="3" r:id="rId3"/>
    <sheet name="google docs" sheetId="4" r:id="rId4"/>
    <sheet name="palk" sheetId="5" r:id="rId5"/>
    <sheet name="preemiafond" sheetId="6" r:id="rId6"/>
  </sheets>
  <definedNames>
    <definedName name="eur">#REF!</definedName>
    <definedName name="palgafond">'preemiafond'!$D$8</definedName>
    <definedName name="pk">'palk'!$B$4</definedName>
    <definedName name="preemia">'preemiafond'!$B$1</definedName>
    <definedName name="tk">'palk'!$B$3</definedName>
    <definedName name="tm">'palk'!$B$2</definedName>
    <definedName name="tmv">'palk'!$B$1</definedName>
    <definedName name="usd">#REF!</definedName>
  </definedNames>
  <calcPr fullCalcOnLoad="1"/>
</workbook>
</file>

<file path=xl/sharedStrings.xml><?xml version="1.0" encoding="utf-8"?>
<sst xmlns="http://schemas.openxmlformats.org/spreadsheetml/2006/main" count="154" uniqueCount="123">
  <si>
    <t>karu</t>
  </si>
  <si>
    <t>kati</t>
  </si>
  <si>
    <t>mati</t>
  </si>
  <si>
    <t>jänku</t>
  </si>
  <si>
    <t>juta</t>
  </si>
  <si>
    <t>rebane</t>
  </si>
  <si>
    <t>rein</t>
  </si>
  <si>
    <t>orav</t>
  </si>
  <si>
    <t>olga</t>
  </si>
  <si>
    <t>müügitulu</t>
  </si>
  <si>
    <t>jaanuar</t>
  </si>
  <si>
    <t>veebruar</t>
  </si>
  <si>
    <t>muutus</t>
  </si>
  <si>
    <t>müüja 1</t>
  </si>
  <si>
    <t>müüja 2</t>
  </si>
  <si>
    <t>müüja 3</t>
  </si>
  <si>
    <t>müüja 4</t>
  </si>
  <si>
    <t>müüja 5</t>
  </si>
  <si>
    <t>karu kati</t>
  </si>
  <si>
    <t>karu mati</t>
  </si>
  <si>
    <t>jänku juta</t>
  </si>
  <si>
    <t>rebane rein</t>
  </si>
  <si>
    <t>orav olga</t>
  </si>
  <si>
    <t>Jrk</t>
  </si>
  <si>
    <t>Eesnimi</t>
  </si>
  <si>
    <t>Perekonnanimi</t>
  </si>
  <si>
    <t>Palk</t>
  </si>
  <si>
    <t>Preemia</t>
  </si>
  <si>
    <t>Kokku</t>
  </si>
  <si>
    <t>teksti ühendamine</t>
  </si>
  <si>
    <t>paste special</t>
  </si>
  <si>
    <t>Kalle</t>
  </si>
  <si>
    <t>Kusta</t>
  </si>
  <si>
    <t>Kalle Kusta</t>
  </si>
  <si>
    <t>Peeter</t>
  </si>
  <si>
    <t>Paan</t>
  </si>
  <si>
    <t>Lily</t>
  </si>
  <si>
    <t>Marleen</t>
  </si>
  <si>
    <t>Maire</t>
  </si>
  <si>
    <t>Silk</t>
  </si>
  <si>
    <t>Taavi</t>
  </si>
  <si>
    <t>Pulk</t>
  </si>
  <si>
    <t>Kaido</t>
  </si>
  <si>
    <t>Keedis</t>
  </si>
  <si>
    <t>Palle</t>
  </si>
  <si>
    <t>Kaalikas</t>
  </si>
  <si>
    <t>Villu</t>
  </si>
  <si>
    <t>Vaarikas</t>
  </si>
  <si>
    <t>Mari</t>
  </si>
  <si>
    <t>Maasikas</t>
  </si>
  <si>
    <t>Kristiina</t>
  </si>
  <si>
    <t>Kartul</t>
  </si>
  <si>
    <t>Kristi</t>
  </si>
  <si>
    <t>Tamm</t>
  </si>
  <si>
    <t>Tuuli</t>
  </si>
  <si>
    <t>Raam</t>
  </si>
  <si>
    <t>Heli</t>
  </si>
  <si>
    <t>Õun</t>
  </si>
  <si>
    <t>Bruno</t>
  </si>
  <si>
    <t>Banaan</t>
  </si>
  <si>
    <t>Jane</t>
  </si>
  <si>
    <t>Kirss</t>
  </si>
  <si>
    <t>Sille</t>
  </si>
  <si>
    <t>Sibul</t>
  </si>
  <si>
    <t>Kusti</t>
  </si>
  <si>
    <t>Küüslauk</t>
  </si>
  <si>
    <t>Vilja</t>
  </si>
  <si>
    <t>Viinamari</t>
  </si>
  <si>
    <t>Tanel</t>
  </si>
  <si>
    <t>Trahter</t>
  </si>
  <si>
    <t>Margus</t>
  </si>
  <si>
    <t>Mustikas</t>
  </si>
  <si>
    <t>Keskmine</t>
  </si>
  <si>
    <t>Maksimum:</t>
  </si>
  <si>
    <t>Miinimum:</t>
  </si>
  <si>
    <t>fds   fdg   fggdear   retre re rtg ertrt wrtetrw r fds   fdg   fggdear   retre re rtg ertrt wrtetrw rfds   fdg   fggdear   retre re rtg ertrt wrtetrw rfds   fdg   fggdear   retre re rtg ertrt wrtetrw r</t>
  </si>
  <si>
    <t>trim</t>
  </si>
  <si>
    <t>Peeter Paan</t>
  </si>
  <si>
    <t>Lily Marleen</t>
  </si>
  <si>
    <t>Maire Silk</t>
  </si>
  <si>
    <t>Taavi Pulk</t>
  </si>
  <si>
    <t>Kaido Keedis</t>
  </si>
  <si>
    <t>Palle Kaalikas</t>
  </si>
  <si>
    <t>Villu Vaarikas</t>
  </si>
  <si>
    <t>Mari Maasikas</t>
  </si>
  <si>
    <t>Kristiina Kartul</t>
  </si>
  <si>
    <t>Kristi Tamm</t>
  </si>
  <si>
    <t>Tuuli Raam</t>
  </si>
  <si>
    <t>Heli Õun</t>
  </si>
  <si>
    <t>Bruno Banaan</t>
  </si>
  <si>
    <t>Jane Kirss</t>
  </si>
  <si>
    <t>Sille Sibul</t>
  </si>
  <si>
    <t>Kusti Küüslauk</t>
  </si>
  <si>
    <t>Vilja Viinamari</t>
  </si>
  <si>
    <t>Tanel Trahter</t>
  </si>
  <si>
    <t>Margus Mustikas</t>
  </si>
  <si>
    <t>tulumaksuvaba:</t>
  </si>
  <si>
    <t>tulumaks:</t>
  </si>
  <si>
    <t>töötuskindlustus:</t>
  </si>
  <si>
    <t>pensionikindlustus:</t>
  </si>
  <si>
    <t>töötaja 1</t>
  </si>
  <si>
    <t>töötaja 2</t>
  </si>
  <si>
    <t>töötaja 3</t>
  </si>
  <si>
    <t>töötaja 4</t>
  </si>
  <si>
    <t>töötaja 5</t>
  </si>
  <si>
    <t>töötaja 6</t>
  </si>
  <si>
    <t>tunnitasu</t>
  </si>
  <si>
    <t>tundide arv</t>
  </si>
  <si>
    <t>palk maksudega</t>
  </si>
  <si>
    <t>preemia</t>
  </si>
  <si>
    <t>palk kokku</t>
  </si>
  <si>
    <t>TK</t>
  </si>
  <si>
    <t>PK</t>
  </si>
  <si>
    <t>palk kokku-TK-PK</t>
  </si>
  <si>
    <t>tulumaks</t>
  </si>
  <si>
    <t>palk kätte</t>
  </si>
  <si>
    <t>preemiafond:</t>
  </si>
  <si>
    <t>nimi</t>
  </si>
  <si>
    <t>kokku</t>
  </si>
  <si>
    <t>kokku-TK-PK</t>
  </si>
  <si>
    <t>Kask</t>
  </si>
  <si>
    <t>Saar</t>
  </si>
  <si>
    <t>Mänd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</si>
</sst>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\ &quot;kr&quot;"/>
    <numFmt numFmtId="166" formatCode="#,##0.00\ _k_r"/>
    <numFmt numFmtId="167" formatCode="#,##0.00\ [$EEK]"/>
    <numFmt numFmtId="168" formatCode="0.0%"/>
    <numFmt numFmtId="169" formatCode="_-* #,##0.000\ _k_r_-;\-* #,##0.000\ _k_r_-;_-* &quot;-&quot;??\ _k_r_-;_-@_-"/>
    <numFmt numFmtId="170" formatCode="_-* #,##0.0000\ _k_r_-;\-* #,##0.0000\ _k_r_-;_-* &quot;-&quot;??\ _k_r_-;_-@_-"/>
    <numFmt numFmtId="171" formatCode="_-* #,##0.0\ _k_r_-;\-* #,##0.0\ _k_r_-;_-* &quot;-&quot;??\ _k_r_-;_-@_-"/>
    <numFmt numFmtId="172" formatCode="_-* #,##0\ _k_r_-;\-* #,##0\ _k_r_-;_-* &quot;-&quot;??\ _k_r_-;_-@_-"/>
  </numFmts>
  <fonts count="32">
    <font>
      <sz val="10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  <font>
      <b/>
      <sz val="10"/>
      <color indexed="18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22" fillId="24" borderId="0" xfId="0" applyNumberFormat="1" applyFont="1" applyFill="1" applyBorder="1" applyAlignment="1">
      <alignment/>
    </xf>
    <xf numFmtId="165" fontId="22" fillId="24" borderId="10" xfId="0" applyNumberFormat="1" applyFont="1" applyFill="1" applyBorder="1" applyAlignment="1">
      <alignment/>
    </xf>
    <xf numFmtId="0" fontId="23" fillId="25" borderId="11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24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165" fontId="22" fillId="26" borderId="14" xfId="0" applyNumberFormat="1" applyFont="1" applyFill="1" applyBorder="1" applyAlignment="1">
      <alignment/>
    </xf>
    <xf numFmtId="165" fontId="22" fillId="26" borderId="15" xfId="0" applyNumberFormat="1" applyFont="1" applyFill="1" applyBorder="1" applyAlignment="1">
      <alignment/>
    </xf>
    <xf numFmtId="0" fontId="24" fillId="26" borderId="16" xfId="0" applyFont="1" applyFill="1" applyBorder="1" applyAlignment="1">
      <alignment horizontal="left"/>
    </xf>
    <xf numFmtId="0" fontId="24" fillId="26" borderId="14" xfId="0" applyFont="1" applyFill="1" applyBorder="1" applyAlignment="1">
      <alignment horizontal="left"/>
    </xf>
    <xf numFmtId="0" fontId="25" fillId="25" borderId="12" xfId="0" applyFont="1" applyFill="1" applyBorder="1" applyAlignment="1">
      <alignment horizontal="right"/>
    </xf>
    <xf numFmtId="0" fontId="25" fillId="25" borderId="17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27" borderId="19" xfId="0" applyFill="1" applyBorder="1" applyAlignment="1">
      <alignment/>
    </xf>
    <xf numFmtId="0" fontId="0" fillId="27" borderId="20" xfId="0" applyFill="1" applyBorder="1" applyAlignment="1">
      <alignment/>
    </xf>
    <xf numFmtId="0" fontId="0" fillId="27" borderId="0" xfId="0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6" fillId="24" borderId="18" xfId="0" applyFont="1" applyFill="1" applyBorder="1" applyAlignment="1">
      <alignment horizontal="left"/>
    </xf>
    <xf numFmtId="167" fontId="0" fillId="0" borderId="18" xfId="0" applyNumberFormat="1" applyFill="1" applyBorder="1" applyAlignment="1">
      <alignment/>
    </xf>
    <xf numFmtId="0" fontId="27" fillId="27" borderId="20" xfId="0" applyFont="1" applyFill="1" applyBorder="1" applyAlignment="1">
      <alignment horizontal="center" vertical="center"/>
    </xf>
    <xf numFmtId="0" fontId="28" fillId="27" borderId="20" xfId="0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center" vertical="center"/>
    </xf>
    <xf numFmtId="0" fontId="27" fillId="27" borderId="19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4" fontId="29" fillId="28" borderId="0" xfId="44" applyFont="1" applyFill="1" applyAlignment="1">
      <alignment/>
    </xf>
    <xf numFmtId="9" fontId="29" fillId="28" borderId="0" xfId="0" applyNumberFormat="1" applyFont="1" applyFill="1" applyAlignment="1">
      <alignment/>
    </xf>
    <xf numFmtId="168" fontId="29" fillId="28" borderId="0" xfId="0" applyNumberFormat="1" applyFont="1" applyFill="1" applyAlignment="1">
      <alignment/>
    </xf>
    <xf numFmtId="9" fontId="29" fillId="0" borderId="0" xfId="0" applyNumberFormat="1" applyFont="1" applyFill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9" fontId="0" fillId="0" borderId="0" xfId="59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1" fillId="29" borderId="21" xfId="0" applyFont="1" applyFill="1" applyBorder="1" applyAlignment="1">
      <alignment/>
    </xf>
    <xf numFmtId="0" fontId="31" fillId="29" borderId="21" xfId="0" applyFont="1" applyFill="1" applyBorder="1" applyAlignment="1">
      <alignment horizontal="center" vertical="center" wrapText="1"/>
    </xf>
    <xf numFmtId="172" fontId="0" fillId="0" borderId="21" xfId="42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" fontId="31" fillId="29" borderId="2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66675</xdr:rowOff>
    </xdr:from>
    <xdr:to>
      <xdr:col>8</xdr:col>
      <xdr:colOff>247650</xdr:colOff>
      <xdr:row>11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104775" y="876300"/>
          <a:ext cx="50101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 tulp: ühendada lahtrite A1 ja B1 sisu;
D tulp: muuta valemiga proper eelmise lahtri sisu nii, et iga nimi algaks suure tähega;
E tulp: kasutades valemit left tuleb kuvada eesnime esitäht (tulbast B)
F tulp: valemiga - eesnime esitäht, punkt, tühik, perekonnanimi - nimed suurte algustähtedega =proper(E1&amp;"._"A1)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133350</xdr:rowOff>
    </xdr:from>
    <xdr:to>
      <xdr:col>18</xdr:col>
      <xdr:colOff>0</xdr:colOff>
      <xdr:row>31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33350"/>
          <a:ext cx="7877175" cy="500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219075</xdr:colOff>
      <xdr:row>32</xdr:row>
      <xdr:rowOff>9525</xdr:rowOff>
    </xdr:from>
    <xdr:to>
      <xdr:col>11</xdr:col>
      <xdr:colOff>133350</xdr:colOff>
      <xdr:row>38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657475" y="5191125"/>
          <a:ext cx="41814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NB! Ava GoogleDocs - New Spreadsheet: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Arvuta valemitega summa, min, max ja keskmine
2. Koosta joondiagramm näidise järgi
3. Avalikusta fail (share --&gt; publish) ja lisa link blogisse 12 tunni alla.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22</xdr:row>
      <xdr:rowOff>66675</xdr:rowOff>
    </xdr:from>
    <xdr:to>
      <xdr:col>12</xdr:col>
      <xdr:colOff>114300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629025"/>
          <a:ext cx="5724525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D12" sqref="D12"/>
    </sheetView>
  </sheetViews>
  <sheetFormatPr defaultColWidth="9.140625" defaultRowHeight="12.75"/>
  <cols>
    <col min="1" max="1" width="6.140625" style="0" customWidth="1"/>
    <col min="2" max="2" width="8.140625" style="0" bestFit="1" customWidth="1"/>
    <col min="3" max="3" width="16.28125" style="0" bestFit="1" customWidth="1"/>
    <col min="4" max="4" width="12.28125" style="0" customWidth="1"/>
    <col min="5" max="5" width="10.28125" style="0" customWidth="1"/>
    <col min="6" max="6" width="12.28125" style="0" customWidth="1"/>
    <col min="7" max="7" width="6.28125" style="0" customWidth="1"/>
    <col min="8" max="8" width="17.7109375" style="0" customWidth="1"/>
    <col min="9" max="9" width="4.8515625" style="0" customWidth="1"/>
    <col min="10" max="10" width="18.8515625" style="0" customWidth="1"/>
    <col min="12" max="12" width="12.28125" style="0" customWidth="1"/>
    <col min="13" max="13" width="11.7109375" style="0" customWidth="1"/>
  </cols>
  <sheetData>
    <row r="1" spans="1:10" ht="15">
      <c r="A1" s="6" t="s">
        <v>23</v>
      </c>
      <c r="B1" s="7" t="s">
        <v>24</v>
      </c>
      <c r="C1" s="7" t="s">
        <v>25</v>
      </c>
      <c r="D1" s="14" t="s">
        <v>26</v>
      </c>
      <c r="E1" s="14" t="s">
        <v>27</v>
      </c>
      <c r="F1" s="15" t="s">
        <v>28</v>
      </c>
      <c r="H1" t="s">
        <v>29</v>
      </c>
      <c r="J1" t="s">
        <v>30</v>
      </c>
    </row>
    <row r="2" spans="1:10" ht="12.75">
      <c r="A2" s="8">
        <v>1</v>
      </c>
      <c r="B2" s="9" t="s">
        <v>58</v>
      </c>
      <c r="C2" s="9" t="s">
        <v>59</v>
      </c>
      <c r="D2" s="4">
        <v>6000</v>
      </c>
      <c r="E2" s="4"/>
      <c r="F2" s="5">
        <v>6000</v>
      </c>
      <c r="H2" s="1" t="str">
        <f>B2&amp;" "&amp;C2</f>
        <v>Bruno Banaan</v>
      </c>
      <c r="J2" s="1" t="s">
        <v>33</v>
      </c>
    </row>
    <row r="3" spans="1:10" ht="12.75">
      <c r="A3" s="8">
        <v>2</v>
      </c>
      <c r="B3" s="9" t="s">
        <v>44</v>
      </c>
      <c r="C3" s="9" t="s">
        <v>45</v>
      </c>
      <c r="D3" s="4">
        <v>6000</v>
      </c>
      <c r="E3" s="4"/>
      <c r="F3" s="5">
        <v>6000</v>
      </c>
      <c r="H3" s="1" t="str">
        <f>B3&amp;" "&amp;C3</f>
        <v>Palle Kaalikas</v>
      </c>
      <c r="J3" s="1" t="s">
        <v>77</v>
      </c>
    </row>
    <row r="4" spans="1:10" ht="12.75">
      <c r="A4" s="8">
        <v>3</v>
      </c>
      <c r="B4" s="9" t="s">
        <v>50</v>
      </c>
      <c r="C4" s="9" t="s">
        <v>51</v>
      </c>
      <c r="D4" s="4">
        <v>3450</v>
      </c>
      <c r="E4" s="4"/>
      <c r="F4" s="5">
        <v>3450</v>
      </c>
      <c r="H4" s="1" t="str">
        <f>B4&amp;" "&amp;C4</f>
        <v>Kristiina Kartul</v>
      </c>
      <c r="J4" s="1" t="s">
        <v>78</v>
      </c>
    </row>
    <row r="5" spans="1:10" ht="12.75">
      <c r="A5" s="8">
        <v>4</v>
      </c>
      <c r="B5" s="9" t="s">
        <v>42</v>
      </c>
      <c r="C5" s="9" t="s">
        <v>43</v>
      </c>
      <c r="D5" s="4">
        <v>5000</v>
      </c>
      <c r="E5" s="4"/>
      <c r="F5" s="5">
        <v>5000</v>
      </c>
      <c r="H5" s="1" t="str">
        <f>B5&amp;" "&amp;C5</f>
        <v>Kaido Keedis</v>
      </c>
      <c r="J5" s="1" t="s">
        <v>79</v>
      </c>
    </row>
    <row r="6" spans="1:10" ht="12.75">
      <c r="A6" s="8">
        <v>5</v>
      </c>
      <c r="B6" s="9" t="s">
        <v>60</v>
      </c>
      <c r="C6" s="9" t="s">
        <v>61</v>
      </c>
      <c r="D6" s="4">
        <v>5800</v>
      </c>
      <c r="E6" s="4"/>
      <c r="F6" s="5">
        <v>5800</v>
      </c>
      <c r="H6" s="1" t="str">
        <f aca="true" t="shared" si="0" ref="H4:H21">B6&amp;" "&amp;C6</f>
        <v>Jane Kirss</v>
      </c>
      <c r="J6" s="1" t="s">
        <v>80</v>
      </c>
    </row>
    <row r="7" spans="1:10" ht="12.75">
      <c r="A7" s="8">
        <v>6</v>
      </c>
      <c r="B7" s="9" t="s">
        <v>31</v>
      </c>
      <c r="C7" s="9" t="s">
        <v>32</v>
      </c>
      <c r="D7" s="4">
        <v>2500</v>
      </c>
      <c r="E7" s="4"/>
      <c r="F7" s="5">
        <v>2500</v>
      </c>
      <c r="H7" s="1" t="str">
        <f t="shared" si="0"/>
        <v>Kalle Kusta</v>
      </c>
      <c r="J7" s="1" t="s">
        <v>81</v>
      </c>
    </row>
    <row r="8" spans="1:10" ht="12.75">
      <c r="A8" s="8">
        <v>7</v>
      </c>
      <c r="B8" s="9" t="s">
        <v>64</v>
      </c>
      <c r="C8" s="9" t="s">
        <v>65</v>
      </c>
      <c r="D8" s="4">
        <v>5231</v>
      </c>
      <c r="E8" s="4"/>
      <c r="F8" s="5">
        <v>5231</v>
      </c>
      <c r="H8" s="1" t="str">
        <f t="shared" si="0"/>
        <v>Kusti Küüslauk</v>
      </c>
      <c r="J8" s="1" t="s">
        <v>82</v>
      </c>
    </row>
    <row r="9" spans="1:10" ht="12.75">
      <c r="A9" s="8">
        <v>8</v>
      </c>
      <c r="B9" s="9" t="s">
        <v>48</v>
      </c>
      <c r="C9" s="9" t="s">
        <v>49</v>
      </c>
      <c r="D9" s="4">
        <v>3900.25</v>
      </c>
      <c r="E9" s="4"/>
      <c r="F9" s="5">
        <v>3900.25</v>
      </c>
      <c r="H9" s="1" t="str">
        <f t="shared" si="0"/>
        <v>Mari Maasikas</v>
      </c>
      <c r="J9" s="1" t="s">
        <v>83</v>
      </c>
    </row>
    <row r="10" spans="1:10" ht="12.75">
      <c r="A10" s="8">
        <v>9</v>
      </c>
      <c r="B10" s="9" t="s">
        <v>36</v>
      </c>
      <c r="C10" s="9" t="s">
        <v>37</v>
      </c>
      <c r="D10" s="4">
        <v>5745.3</v>
      </c>
      <c r="E10" s="4"/>
      <c r="F10" s="5">
        <v>5745.3</v>
      </c>
      <c r="H10" s="1" t="str">
        <f t="shared" si="0"/>
        <v>Lily Marleen</v>
      </c>
      <c r="J10" s="1" t="s">
        <v>84</v>
      </c>
    </row>
    <row r="11" spans="1:10" ht="12.75">
      <c r="A11" s="8">
        <v>10</v>
      </c>
      <c r="B11" s="9" t="s">
        <v>70</v>
      </c>
      <c r="C11" s="9" t="s">
        <v>71</v>
      </c>
      <c r="D11" s="4">
        <v>7777</v>
      </c>
      <c r="E11" s="4"/>
      <c r="F11" s="5">
        <v>7777</v>
      </c>
      <c r="H11" s="1" t="str">
        <f t="shared" si="0"/>
        <v>Margus Mustikas</v>
      </c>
      <c r="J11" s="1" t="s">
        <v>85</v>
      </c>
    </row>
    <row r="12" spans="1:10" ht="12.75">
      <c r="A12" s="8">
        <v>11</v>
      </c>
      <c r="B12" s="9" t="s">
        <v>34</v>
      </c>
      <c r="C12" s="9" t="s">
        <v>35</v>
      </c>
      <c r="D12" s="4">
        <v>5325</v>
      </c>
      <c r="E12" s="4"/>
      <c r="F12" s="5">
        <v>5325</v>
      </c>
      <c r="H12" s="1" t="str">
        <f t="shared" si="0"/>
        <v>Peeter Paan</v>
      </c>
      <c r="J12" s="1" t="s">
        <v>86</v>
      </c>
    </row>
    <row r="13" spans="1:10" ht="12.75">
      <c r="A13" s="8">
        <v>12</v>
      </c>
      <c r="B13" s="9" t="s">
        <v>40</v>
      </c>
      <c r="C13" s="9" t="s">
        <v>41</v>
      </c>
      <c r="D13" s="4">
        <v>7253.95</v>
      </c>
      <c r="E13" s="4">
        <v>1000</v>
      </c>
      <c r="F13" s="5">
        <v>8253.95</v>
      </c>
      <c r="H13" s="1" t="str">
        <f t="shared" si="0"/>
        <v>Taavi Pulk</v>
      </c>
      <c r="J13" s="1" t="s">
        <v>87</v>
      </c>
    </row>
    <row r="14" spans="1:10" ht="12.75">
      <c r="A14" s="8">
        <v>13</v>
      </c>
      <c r="B14" s="9" t="s">
        <v>54</v>
      </c>
      <c r="C14" s="9" t="s">
        <v>55</v>
      </c>
      <c r="D14" s="4">
        <v>6987.3</v>
      </c>
      <c r="E14" s="4"/>
      <c r="F14" s="5">
        <v>6987.3</v>
      </c>
      <c r="H14" s="1" t="str">
        <f t="shared" si="0"/>
        <v>Tuuli Raam</v>
      </c>
      <c r="J14" s="1" t="s">
        <v>88</v>
      </c>
    </row>
    <row r="15" spans="1:10" ht="12.75">
      <c r="A15" s="8">
        <v>14</v>
      </c>
      <c r="B15" s="9" t="s">
        <v>62</v>
      </c>
      <c r="C15" s="9" t="s">
        <v>63</v>
      </c>
      <c r="D15" s="4">
        <v>2500</v>
      </c>
      <c r="E15" s="4"/>
      <c r="F15" s="5">
        <v>2500</v>
      </c>
      <c r="H15" s="1" t="str">
        <f t="shared" si="0"/>
        <v>Sille Sibul</v>
      </c>
      <c r="J15" s="1" t="s">
        <v>89</v>
      </c>
    </row>
    <row r="16" spans="1:10" ht="12.75">
      <c r="A16" s="8">
        <v>15</v>
      </c>
      <c r="B16" s="9" t="s">
        <v>38</v>
      </c>
      <c r="C16" s="9" t="s">
        <v>39</v>
      </c>
      <c r="D16" s="4">
        <v>7800</v>
      </c>
      <c r="E16" s="4"/>
      <c r="F16" s="5">
        <v>7800</v>
      </c>
      <c r="H16" s="1" t="str">
        <f t="shared" si="0"/>
        <v>Maire Silk</v>
      </c>
      <c r="J16" s="1" t="s">
        <v>90</v>
      </c>
    </row>
    <row r="17" spans="1:10" ht="12.75">
      <c r="A17" s="8">
        <v>16</v>
      </c>
      <c r="B17" s="9" t="s">
        <v>52</v>
      </c>
      <c r="C17" s="9" t="s">
        <v>53</v>
      </c>
      <c r="D17" s="4">
        <v>3600</v>
      </c>
      <c r="E17" s="4"/>
      <c r="F17" s="5">
        <v>3600</v>
      </c>
      <c r="H17" s="1" t="str">
        <f t="shared" si="0"/>
        <v>Kristi Tamm</v>
      </c>
      <c r="J17" s="1" t="s">
        <v>91</v>
      </c>
    </row>
    <row r="18" spans="1:10" ht="12.75">
      <c r="A18" s="8">
        <v>17</v>
      </c>
      <c r="B18" s="9" t="s">
        <v>68</v>
      </c>
      <c r="C18" s="9" t="s">
        <v>69</v>
      </c>
      <c r="D18" s="4">
        <v>4545</v>
      </c>
      <c r="E18" s="4"/>
      <c r="F18" s="5">
        <v>4545</v>
      </c>
      <c r="H18" s="1" t="str">
        <f t="shared" si="0"/>
        <v>Tanel Trahter</v>
      </c>
      <c r="J18" s="1" t="s">
        <v>92</v>
      </c>
    </row>
    <row r="19" spans="1:10" ht="12.75">
      <c r="A19" s="8">
        <v>18</v>
      </c>
      <c r="B19" s="9" t="s">
        <v>46</v>
      </c>
      <c r="C19" s="9" t="s">
        <v>47</v>
      </c>
      <c r="D19" s="4">
        <v>6400</v>
      </c>
      <c r="E19" s="4">
        <v>500</v>
      </c>
      <c r="F19" s="5">
        <v>6900</v>
      </c>
      <c r="H19" s="1" t="str">
        <f t="shared" si="0"/>
        <v>Villu Vaarikas</v>
      </c>
      <c r="J19" s="1" t="s">
        <v>93</v>
      </c>
    </row>
    <row r="20" spans="1:10" ht="12.75">
      <c r="A20" s="8">
        <v>19</v>
      </c>
      <c r="B20" s="9" t="s">
        <v>66</v>
      </c>
      <c r="C20" s="9" t="s">
        <v>67</v>
      </c>
      <c r="D20" s="4">
        <v>3333</v>
      </c>
      <c r="E20" s="4">
        <v>1000</v>
      </c>
      <c r="F20" s="5">
        <v>4333</v>
      </c>
      <c r="H20" s="1" t="str">
        <f t="shared" si="0"/>
        <v>Vilja Viinamari</v>
      </c>
      <c r="J20" s="1" t="s">
        <v>94</v>
      </c>
    </row>
    <row r="21" spans="1:10" ht="13.5" thickBot="1">
      <c r="A21" s="8">
        <v>20</v>
      </c>
      <c r="B21" s="9" t="s">
        <v>56</v>
      </c>
      <c r="C21" s="9" t="s">
        <v>57</v>
      </c>
      <c r="D21" s="4">
        <v>3600</v>
      </c>
      <c r="E21" s="4"/>
      <c r="F21" s="5">
        <v>3600</v>
      </c>
      <c r="H21" s="1" t="str">
        <f t="shared" si="0"/>
        <v>Heli Õun</v>
      </c>
      <c r="J21" s="1" t="s">
        <v>95</v>
      </c>
    </row>
    <row r="22" spans="1:6" ht="13.5" thickBot="1">
      <c r="A22" s="12"/>
      <c r="B22" s="13"/>
      <c r="C22" s="13" t="s">
        <v>28</v>
      </c>
      <c r="D22" s="10">
        <f>SUM(D2:D21)</f>
        <v>102747.8</v>
      </c>
      <c r="E22" s="10">
        <f>SUM(E2:E21)</f>
        <v>2500</v>
      </c>
      <c r="F22" s="11">
        <f>SUM(F2:F21)</f>
        <v>105247.8</v>
      </c>
    </row>
    <row r="23" spans="1:6" ht="13.5" thickBot="1">
      <c r="A23" s="12"/>
      <c r="B23" s="13"/>
      <c r="C23" s="13" t="s">
        <v>72</v>
      </c>
      <c r="D23" s="10">
        <f>AVERAGE(D2:D21)</f>
        <v>5137.39</v>
      </c>
      <c r="E23" s="10">
        <f>AVERAGE(E2:E21)</f>
        <v>833.3333333333334</v>
      </c>
      <c r="F23" s="11">
        <f>AVERAGE(F2:F21)</f>
        <v>5262.39</v>
      </c>
    </row>
    <row r="24" spans="1:6" ht="13.5" thickBot="1">
      <c r="A24" s="12"/>
      <c r="B24" s="13"/>
      <c r="C24" s="13" t="s">
        <v>73</v>
      </c>
      <c r="D24" s="10">
        <f>MAX(D2:D21)</f>
        <v>7800</v>
      </c>
      <c r="E24" s="10">
        <f>MAX(E2:E21)</f>
        <v>1000</v>
      </c>
      <c r="F24" s="11">
        <f>MAX(F2:F21)</f>
        <v>8253.95</v>
      </c>
    </row>
    <row r="25" spans="1:6" ht="13.5" thickBot="1">
      <c r="A25" s="12"/>
      <c r="B25" s="13"/>
      <c r="C25" s="13" t="s">
        <v>74</v>
      </c>
      <c r="D25" s="10">
        <f>MIN(D2:D21)</f>
        <v>2500</v>
      </c>
      <c r="E25" s="10">
        <f>MIN(E2:E21)</f>
        <v>500</v>
      </c>
      <c r="F25" s="11">
        <f>MIN(F2:F21)</f>
        <v>2500</v>
      </c>
    </row>
    <row r="26" spans="1:3" ht="12.75">
      <c r="A26" s="16"/>
      <c r="B26" s="16"/>
      <c r="C26" s="16"/>
    </row>
    <row r="32" spans="3:5" ht="12.75" customHeight="1">
      <c r="C32" s="3" t="s">
        <v>75</v>
      </c>
      <c r="D32" s="3"/>
      <c r="E32" s="3"/>
    </row>
    <row r="33" spans="3:18" ht="69.75" customHeight="1">
      <c r="C33" s="3"/>
      <c r="D33" s="3"/>
      <c r="E33" s="3"/>
      <c r="H33" s="3" t="str">
        <f>TRIM(C32)</f>
        <v>fds fdg fggdear retre re rtg ertrt wrtetrw r fds fdg fggdear retre re rtg ertrt wrtetrw rfds fdg fggdear retre re rtg ertrt wrtetrw rfds fdg fggdear retre re rtg ertrt wrtetrw r</v>
      </c>
      <c r="I33" s="3"/>
      <c r="J33" s="3"/>
      <c r="K33" s="2"/>
      <c r="L33" s="2"/>
      <c r="M33" s="2"/>
      <c r="N33" s="2"/>
      <c r="O33" s="2"/>
      <c r="P33" s="2"/>
      <c r="Q33" s="2"/>
      <c r="R33" s="2"/>
    </row>
    <row r="34" spans="3:5" ht="12.75">
      <c r="C34" s="3"/>
      <c r="D34" s="3"/>
      <c r="E34" s="3"/>
    </row>
    <row r="35" spans="3:5" ht="12.75">
      <c r="C35" s="3"/>
      <c r="D35" s="3"/>
      <c r="E35" s="3"/>
    </row>
    <row r="37" spans="1:5" ht="12.75" customHeight="1">
      <c r="A37" t="s">
        <v>76</v>
      </c>
      <c r="C37" s="3" t="str">
        <f>TRIM(C32)</f>
        <v>fds fdg fggdear retre re rtg ertrt wrtetrw r fds fdg fggdear retre re rtg ertrt wrtetrw rfds fdg fggdear retre re rtg ertrt wrtetrw rfds fdg fggdear retre re rtg ertrt wrtetrw r</v>
      </c>
      <c r="D37" s="3"/>
      <c r="E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3:5" ht="12.75">
      <c r="C41" s="2"/>
      <c r="D41" s="2"/>
      <c r="E41" s="2"/>
    </row>
    <row r="42" spans="3:5" ht="12.75">
      <c r="C42" s="2"/>
      <c r="D42" s="2"/>
      <c r="E42" s="2"/>
    </row>
    <row r="43" spans="3:5" ht="12.75">
      <c r="C43" s="2"/>
      <c r="D43" s="2"/>
      <c r="E43" s="2"/>
    </row>
  </sheetData>
  <mergeCells count="3">
    <mergeCell ref="C37:E40"/>
    <mergeCell ref="C32:E35"/>
    <mergeCell ref="H33:J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J30" sqref="J30"/>
    </sheetView>
  </sheetViews>
  <sheetFormatPr defaultColWidth="9.140625" defaultRowHeight="12.75"/>
  <cols>
    <col min="1" max="1" width="10.140625" style="0" bestFit="1" customWidth="1"/>
    <col min="2" max="2" width="4.57421875" style="0" bestFit="1" customWidth="1"/>
    <col min="3" max="3" width="10.140625" style="0" bestFit="1" customWidth="1"/>
    <col min="4" max="4" width="11.57421875" style="0" bestFit="1" customWidth="1"/>
  </cols>
  <sheetData>
    <row r="1" spans="1:6" ht="12.75">
      <c r="A1" t="s">
        <v>0</v>
      </c>
      <c r="B1" t="s">
        <v>1</v>
      </c>
      <c r="C1" t="str">
        <f>A1&amp;" "&amp;B1</f>
        <v>karu kati</v>
      </c>
      <c r="D1" t="str">
        <f>PROPER(C1)</f>
        <v>Karu Kati</v>
      </c>
      <c r="E1" t="str">
        <f>LEFT(B1)</f>
        <v>k</v>
      </c>
      <c r="F1" t="str">
        <f>PROPER(E1&amp;". "&amp;A1)</f>
        <v>K. Karu</v>
      </c>
    </row>
    <row r="2" spans="1:6" ht="12.75">
      <c r="A2" t="s">
        <v>0</v>
      </c>
      <c r="B2" t="s">
        <v>2</v>
      </c>
      <c r="C2" t="str">
        <f>A2&amp;" "&amp;B2</f>
        <v>karu mati</v>
      </c>
      <c r="D2" t="str">
        <f>PROPER(C2)</f>
        <v>Karu Mati</v>
      </c>
      <c r="E2" t="str">
        <f>LEFT(B2)</f>
        <v>m</v>
      </c>
      <c r="F2" t="str">
        <f>PROPER(E2&amp;". "&amp;A2)</f>
        <v>M. Karu</v>
      </c>
    </row>
    <row r="3" spans="1:6" ht="12.75">
      <c r="A3" t="s">
        <v>3</v>
      </c>
      <c r="B3" t="s">
        <v>4</v>
      </c>
      <c r="C3" t="str">
        <f>A3&amp;" "&amp;B3</f>
        <v>jänku juta</v>
      </c>
      <c r="D3" t="str">
        <f>PROPER(C3)</f>
        <v>Jänku Juta</v>
      </c>
      <c r="E3" t="str">
        <f>LEFT(B3)</f>
        <v>j</v>
      </c>
      <c r="F3" t="str">
        <f>PROPER(E3&amp;". "&amp;A3)</f>
        <v>J. Jänku</v>
      </c>
    </row>
    <row r="4" spans="1:6" ht="12.75">
      <c r="A4" t="s">
        <v>5</v>
      </c>
      <c r="B4" t="s">
        <v>6</v>
      </c>
      <c r="C4" t="str">
        <f>A4&amp;" "&amp;B4</f>
        <v>rebane rein</v>
      </c>
      <c r="D4" t="str">
        <f>PROPER(C4)</f>
        <v>Rebane Rein</v>
      </c>
      <c r="E4" t="str">
        <f>LEFT(B4)</f>
        <v>r</v>
      </c>
      <c r="F4" t="str">
        <f>PROPER(E4&amp;". "&amp;A4)</f>
        <v>R. Rebane</v>
      </c>
    </row>
    <row r="5" spans="1:6" ht="12.75">
      <c r="A5" t="s">
        <v>7</v>
      </c>
      <c r="B5" t="s">
        <v>8</v>
      </c>
      <c r="C5" t="str">
        <f>A5&amp;" "&amp;B5</f>
        <v>orav olga</v>
      </c>
      <c r="D5" t="str">
        <f>PROPER(C5)</f>
        <v>Orav Olga</v>
      </c>
      <c r="E5" t="str">
        <f>LEFT(B5)</f>
        <v>o</v>
      </c>
      <c r="F5" t="str">
        <f>PROPER(E5&amp;". "&amp;A5)</f>
        <v>O. Orav</v>
      </c>
    </row>
    <row r="29" spans="1:4" ht="12.75">
      <c r="A29" t="s">
        <v>18</v>
      </c>
      <c r="C29" t="s">
        <v>0</v>
      </c>
      <c r="D29" t="s">
        <v>1</v>
      </c>
    </row>
    <row r="30" spans="1:4" ht="12.75">
      <c r="A30" t="s">
        <v>19</v>
      </c>
      <c r="C30" t="s">
        <v>0</v>
      </c>
      <c r="D30" t="s">
        <v>2</v>
      </c>
    </row>
    <row r="31" spans="1:4" ht="12.75">
      <c r="A31" t="s">
        <v>20</v>
      </c>
      <c r="C31" t="s">
        <v>3</v>
      </c>
      <c r="D31" t="s">
        <v>4</v>
      </c>
    </row>
    <row r="32" spans="1:4" ht="12.75">
      <c r="A32" t="s">
        <v>21</v>
      </c>
      <c r="C32" t="s">
        <v>5</v>
      </c>
      <c r="D32" t="s">
        <v>6</v>
      </c>
    </row>
    <row r="33" spans="1:4" ht="12.75">
      <c r="A33" t="s">
        <v>22</v>
      </c>
      <c r="C33" t="s">
        <v>7</v>
      </c>
      <c r="D33" t="s">
        <v>8</v>
      </c>
    </row>
    <row r="35" spans="1:2" ht="12.75">
      <c r="A35" t="s">
        <v>0</v>
      </c>
      <c r="B35" t="s">
        <v>1</v>
      </c>
    </row>
    <row r="36" spans="1:2" ht="12.75">
      <c r="A36" t="s">
        <v>0</v>
      </c>
      <c r="B36" t="s">
        <v>2</v>
      </c>
    </row>
    <row r="37" spans="1:2" ht="12.75">
      <c r="A37" t="s">
        <v>3</v>
      </c>
      <c r="B37" t="s">
        <v>4</v>
      </c>
    </row>
    <row r="38" spans="1:2" ht="12.75">
      <c r="A38" t="s">
        <v>5</v>
      </c>
      <c r="B38" t="s">
        <v>6</v>
      </c>
    </row>
    <row r="39" spans="1:2" ht="12.75">
      <c r="A39" t="s">
        <v>7</v>
      </c>
      <c r="B39" t="s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J14" sqref="J14"/>
    </sheetView>
  </sheetViews>
  <sheetFormatPr defaultColWidth="9.140625" defaultRowHeight="12.75"/>
  <cols>
    <col min="1" max="1" width="8.28125" style="0" customWidth="1"/>
    <col min="2" max="3" width="13.7109375" style="0" bestFit="1" customWidth="1"/>
    <col min="4" max="4" width="10.57421875" style="0" customWidth="1"/>
  </cols>
  <sheetData>
    <row r="1" spans="1:4" ht="12.75">
      <c r="A1" s="21"/>
      <c r="B1" s="26" t="s">
        <v>9</v>
      </c>
      <c r="C1" s="26"/>
      <c r="D1" s="27"/>
    </row>
    <row r="2" spans="1:4" ht="12.75">
      <c r="A2" s="22"/>
      <c r="B2" s="28"/>
      <c r="C2" s="28"/>
      <c r="D2" s="29"/>
    </row>
    <row r="3" spans="1:4" ht="12.75">
      <c r="A3" s="22"/>
      <c r="B3" s="28"/>
      <c r="C3" s="28"/>
      <c r="D3" s="29"/>
    </row>
    <row r="4" spans="1:4" ht="12.75">
      <c r="A4" s="20"/>
      <c r="B4" s="30" t="s">
        <v>10</v>
      </c>
      <c r="C4" s="30" t="s">
        <v>11</v>
      </c>
      <c r="D4" s="31" t="s">
        <v>12</v>
      </c>
    </row>
    <row r="5" spans="1:4" ht="12.75">
      <c r="A5" s="9" t="s">
        <v>13</v>
      </c>
      <c r="B5" s="18">
        <v>20000</v>
      </c>
      <c r="C5" s="18">
        <v>18500</v>
      </c>
      <c r="D5" s="17" t="str">
        <f>IF(B5&gt;C5,"vähenenud",IF(C5&gt;B5,"suurenenud","sama"))</f>
        <v>vähenenud</v>
      </c>
    </row>
    <row r="6" spans="1:4" ht="12.75">
      <c r="A6" s="9" t="s">
        <v>14</v>
      </c>
      <c r="B6" s="18">
        <v>18000</v>
      </c>
      <c r="C6" s="18">
        <v>18000</v>
      </c>
      <c r="D6" s="17" t="str">
        <f>IF(B6&gt;C6,"vähenenud",IF(C6&gt;B6,"suurenenud","sama"))</f>
        <v>sama</v>
      </c>
    </row>
    <row r="7" spans="1:4" ht="12.75">
      <c r="A7" s="23" t="s">
        <v>15</v>
      </c>
      <c r="B7" s="18">
        <v>17500</v>
      </c>
      <c r="C7" s="18">
        <v>21000</v>
      </c>
      <c r="D7" s="17" t="str">
        <f>IF(B7&gt;C7,"vähenenud",IF(C7&gt;B7,"suurenenud","sama"))</f>
        <v>suurenenud</v>
      </c>
    </row>
    <row r="8" spans="1:4" ht="12.75">
      <c r="A8" s="23" t="s">
        <v>16</v>
      </c>
      <c r="B8" s="18">
        <v>16000</v>
      </c>
      <c r="C8" s="18">
        <v>19500</v>
      </c>
      <c r="D8" s="17" t="str">
        <f>IF(B8&gt;C8,"vähenenud",IF(C8&gt;B8,"suurenenud","sama"))</f>
        <v>suurenenud</v>
      </c>
    </row>
    <row r="9" spans="1:4" ht="13.5" thickBot="1">
      <c r="A9" s="24" t="s">
        <v>17</v>
      </c>
      <c r="B9" s="25">
        <v>9000</v>
      </c>
      <c r="C9" s="25">
        <v>7000</v>
      </c>
      <c r="D9" s="19" t="str">
        <f>IF(B9&gt;C9,"vähenenud",IF(C9&gt;B9,"suurenenud","sama"))</f>
        <v>vähenenud</v>
      </c>
    </row>
  </sheetData>
  <mergeCells count="2">
    <mergeCell ref="B1:D3"/>
    <mergeCell ref="A1:A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8" sqref="G4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18" sqref="B18"/>
    </sheetView>
  </sheetViews>
  <sheetFormatPr defaultColWidth="9.140625" defaultRowHeight="12.75"/>
  <cols>
    <col min="1" max="1" width="17.00390625" style="0" bestFit="1" customWidth="1"/>
    <col min="2" max="2" width="11.57421875" style="0" bestFit="1" customWidth="1"/>
    <col min="3" max="7" width="8.140625" style="0" bestFit="1" customWidth="1"/>
  </cols>
  <sheetData>
    <row r="1" spans="1:2" ht="12.75">
      <c r="A1" s="32" t="s">
        <v>96</v>
      </c>
      <c r="B1" s="33">
        <v>2250</v>
      </c>
    </row>
    <row r="2" spans="1:2" ht="12.75">
      <c r="A2" s="32" t="s">
        <v>97</v>
      </c>
      <c r="B2" s="34">
        <v>0.21</v>
      </c>
    </row>
    <row r="3" spans="1:2" ht="12.75">
      <c r="A3" s="32" t="s">
        <v>98</v>
      </c>
      <c r="B3" s="35">
        <v>0.028</v>
      </c>
    </row>
    <row r="4" spans="1:2" ht="12.75">
      <c r="A4" s="32" t="s">
        <v>99</v>
      </c>
      <c r="B4" s="34">
        <v>0.02</v>
      </c>
    </row>
    <row r="5" spans="1:2" ht="12.75">
      <c r="A5" s="32"/>
      <c r="B5" s="36"/>
    </row>
    <row r="6" spans="2:7" ht="12.75">
      <c r="B6" s="37" t="s">
        <v>100</v>
      </c>
      <c r="C6" s="37" t="s">
        <v>101</v>
      </c>
      <c r="D6" s="37" t="s">
        <v>102</v>
      </c>
      <c r="E6" s="37" t="s">
        <v>103</v>
      </c>
      <c r="F6" s="37" t="s">
        <v>104</v>
      </c>
      <c r="G6" s="37" t="s">
        <v>105</v>
      </c>
    </row>
    <row r="7" spans="1:7" ht="12.75">
      <c r="A7" s="38" t="s">
        <v>106</v>
      </c>
      <c r="B7" s="38">
        <v>50</v>
      </c>
      <c r="C7" s="38">
        <v>60</v>
      </c>
      <c r="D7" s="38">
        <v>70</v>
      </c>
      <c r="E7" s="38">
        <v>80</v>
      </c>
      <c r="F7" s="38">
        <v>90</v>
      </c>
      <c r="G7" s="38">
        <v>100</v>
      </c>
    </row>
    <row r="8" spans="1:7" ht="12.75">
      <c r="A8" s="38" t="s">
        <v>107</v>
      </c>
      <c r="B8" s="38">
        <v>40</v>
      </c>
      <c r="C8" s="38">
        <v>40</v>
      </c>
      <c r="D8" s="38">
        <v>40</v>
      </c>
      <c r="E8" s="38">
        <v>40</v>
      </c>
      <c r="F8" s="38">
        <v>40</v>
      </c>
      <c r="G8" s="38">
        <v>40</v>
      </c>
    </row>
    <row r="9" spans="1:7" ht="12.75">
      <c r="A9" s="38" t="s">
        <v>108</v>
      </c>
      <c r="B9" s="39">
        <f>B7*B8</f>
        <v>2000</v>
      </c>
      <c r="C9" s="39">
        <f>C7*C8</f>
        <v>2400</v>
      </c>
      <c r="D9" s="39">
        <f>D7*D8</f>
        <v>2800</v>
      </c>
      <c r="E9" s="39">
        <f>E7*E8</f>
        <v>3200</v>
      </c>
      <c r="F9" s="39">
        <f>F7*F8</f>
        <v>3600</v>
      </c>
      <c r="G9" s="39">
        <f>G7*G8</f>
        <v>4000</v>
      </c>
    </row>
    <row r="10" spans="1:7" ht="12.75">
      <c r="A10" s="38" t="s">
        <v>109</v>
      </c>
      <c r="B10" s="38">
        <v>200</v>
      </c>
      <c r="C10" s="38">
        <v>200</v>
      </c>
      <c r="D10" s="38">
        <v>200</v>
      </c>
      <c r="E10" s="38">
        <v>200</v>
      </c>
      <c r="F10" s="38">
        <v>200</v>
      </c>
      <c r="G10" s="38">
        <v>200</v>
      </c>
    </row>
    <row r="11" spans="1:7" ht="12.75">
      <c r="A11" s="38" t="s">
        <v>110</v>
      </c>
      <c r="B11" s="39">
        <f>SUM(B9:B10)</f>
        <v>2200</v>
      </c>
      <c r="C11" s="39">
        <f>SUM(C9:C10)</f>
        <v>2600</v>
      </c>
      <c r="D11" s="39">
        <f>SUM(D9:D10)</f>
        <v>3000</v>
      </c>
      <c r="E11" s="39">
        <f>SUM(E9:E10)</f>
        <v>3400</v>
      </c>
      <c r="F11" s="39">
        <f>SUM(F9:F10)</f>
        <v>3800</v>
      </c>
      <c r="G11" s="39">
        <f>SUM(G9:G10)</f>
        <v>4200</v>
      </c>
    </row>
    <row r="12" spans="1:7" ht="12.75">
      <c r="A12" s="40"/>
      <c r="B12" s="40"/>
      <c r="C12" s="40"/>
      <c r="D12" s="40"/>
      <c r="E12" s="40"/>
      <c r="F12" s="40"/>
      <c r="G12" s="40"/>
    </row>
    <row r="14" spans="1:7" ht="12.75">
      <c r="A14" s="38" t="s">
        <v>111</v>
      </c>
      <c r="B14" s="41">
        <f>B11*tk</f>
        <v>61.6</v>
      </c>
      <c r="C14" s="41">
        <f>C11*tk</f>
        <v>72.8</v>
      </c>
      <c r="D14" s="41">
        <f>D11*tk</f>
        <v>84</v>
      </c>
      <c r="E14" s="41">
        <f>E11*tk</f>
        <v>95.2</v>
      </c>
      <c r="F14" s="41">
        <f>F11*tk</f>
        <v>106.4</v>
      </c>
      <c r="G14" s="41">
        <f>G11*tk</f>
        <v>117.60000000000001</v>
      </c>
    </row>
    <row r="15" spans="1:7" ht="12.75">
      <c r="A15" s="38" t="s">
        <v>112</v>
      </c>
      <c r="B15" s="41">
        <f>B11*pk</f>
        <v>44</v>
      </c>
      <c r="C15" s="41">
        <f>C11*pk</f>
        <v>52</v>
      </c>
      <c r="D15" s="41">
        <f>D11*pk</f>
        <v>60</v>
      </c>
      <c r="E15" s="41">
        <v>0</v>
      </c>
      <c r="F15" s="41">
        <f>F11*pk</f>
        <v>76</v>
      </c>
      <c r="G15" s="41">
        <v>0</v>
      </c>
    </row>
    <row r="16" spans="1:7" ht="12.75">
      <c r="A16" s="38" t="s">
        <v>113</v>
      </c>
      <c r="B16" s="41">
        <f>B11-B14-B15</f>
        <v>2094.4</v>
      </c>
      <c r="C16" s="41">
        <f>C11-C14-C15</f>
        <v>2475.2</v>
      </c>
      <c r="D16" s="41">
        <f>D11-D14-D15</f>
        <v>2856</v>
      </c>
      <c r="E16" s="41">
        <f>E11-E14-E15</f>
        <v>3304.8</v>
      </c>
      <c r="F16" s="41">
        <f>F11-F14-F15</f>
        <v>3617.6</v>
      </c>
      <c r="G16" s="41">
        <f>G11-G14-G15</f>
        <v>4082.4</v>
      </c>
    </row>
    <row r="17" spans="1:7" ht="12.75">
      <c r="A17" s="38" t="s">
        <v>114</v>
      </c>
      <c r="B17" s="41">
        <f>preemiafond!J4</f>
        <v>127.25999999999999</v>
      </c>
      <c r="C17" s="41">
        <f>IF(C16&lt;tmv,0,(C16-tmv)*tm)</f>
        <v>47.29199999999996</v>
      </c>
      <c r="D17" s="41">
        <f>IF(D16&lt;tmv,0,(D16-tmv)*tm)</f>
        <v>127.25999999999999</v>
      </c>
      <c r="E17" s="41">
        <f>IF(E16&lt;tmv,0,(E16-tmv)*tm)</f>
        <v>221.50800000000004</v>
      </c>
      <c r="F17" s="41">
        <f>IF(F16&lt;tmv,0,(F16-tmv)*tm)</f>
        <v>287.19599999999997</v>
      </c>
      <c r="G17" s="41">
        <f>IF(G16&lt;tmv,0,(G16-tmv)*tm)</f>
        <v>384.80400000000003</v>
      </c>
    </row>
    <row r="18" spans="1:7" ht="12.75">
      <c r="A18" s="38" t="s">
        <v>115</v>
      </c>
      <c r="B18" s="41">
        <f>B16-B17</f>
        <v>1967.14</v>
      </c>
      <c r="C18" s="41">
        <f>C16-C17</f>
        <v>2427.908</v>
      </c>
      <c r="D18" s="41">
        <f>D16-D17</f>
        <v>2728.74</v>
      </c>
      <c r="E18" s="41">
        <f>E16-E17</f>
        <v>3083.2920000000004</v>
      </c>
      <c r="F18" s="41">
        <f>F16-F17</f>
        <v>3330.404</v>
      </c>
      <c r="G18" s="41">
        <f>G16-G17</f>
        <v>3697.596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1.57421875" style="0" bestFit="1" customWidth="1"/>
    <col min="2" max="2" width="9.28125" style="0" customWidth="1"/>
    <col min="3" max="3" width="10.7109375" style="0" customWidth="1"/>
    <col min="4" max="4" width="12.421875" style="0" customWidth="1"/>
    <col min="5" max="5" width="11.28125" style="0" customWidth="1"/>
    <col min="6" max="6" width="9.140625" style="0" customWidth="1"/>
    <col min="7" max="7" width="8.421875" style="0" customWidth="1"/>
    <col min="8" max="8" width="11.421875" style="0" customWidth="1"/>
    <col min="9" max="9" width="13.57421875" style="0" bestFit="1" customWidth="1"/>
    <col min="10" max="10" width="9.8515625" style="0" customWidth="1"/>
    <col min="11" max="11" width="11.8515625" style="0" customWidth="1"/>
  </cols>
  <sheetData>
    <row r="1" spans="1:11" ht="12.75">
      <c r="A1" s="42" t="s">
        <v>116</v>
      </c>
      <c r="B1" s="42">
        <v>5000</v>
      </c>
      <c r="C1" s="42"/>
      <c r="D1" s="42"/>
      <c r="E1" s="42"/>
      <c r="F1" s="42"/>
      <c r="G1" s="42"/>
      <c r="H1" s="42"/>
      <c r="I1" s="42"/>
      <c r="J1" s="42"/>
      <c r="K1" s="43"/>
    </row>
    <row r="2" spans="1:1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7.75" customHeight="1">
      <c r="A3" s="47" t="s">
        <v>117</v>
      </c>
      <c r="B3" s="47" t="s">
        <v>106</v>
      </c>
      <c r="C3" s="47" t="s">
        <v>107</v>
      </c>
      <c r="D3" s="47" t="s">
        <v>108</v>
      </c>
      <c r="E3" s="47" t="s">
        <v>109</v>
      </c>
      <c r="F3" s="47" t="s">
        <v>118</v>
      </c>
      <c r="G3" s="47" t="s">
        <v>111</v>
      </c>
      <c r="H3" s="47" t="s">
        <v>112</v>
      </c>
      <c r="I3" s="47" t="s">
        <v>119</v>
      </c>
      <c r="J3" s="47" t="s">
        <v>114</v>
      </c>
      <c r="K3" s="47" t="s">
        <v>115</v>
      </c>
    </row>
    <row r="4" spans="1:11" ht="12.75">
      <c r="A4" s="44" t="s">
        <v>120</v>
      </c>
      <c r="B4" s="44">
        <v>20</v>
      </c>
      <c r="C4" s="44">
        <v>100</v>
      </c>
      <c r="D4" s="44">
        <f>B4*C4</f>
        <v>2000</v>
      </c>
      <c r="E4" s="44">
        <f>preemia/palgafond*D4</f>
        <v>1000</v>
      </c>
      <c r="F4" s="44">
        <f>D4+E4</f>
        <v>3000</v>
      </c>
      <c r="G4" s="44">
        <f>F4*tk</f>
        <v>84</v>
      </c>
      <c r="H4" s="44">
        <f>F4*pk</f>
        <v>60</v>
      </c>
      <c r="I4" s="48">
        <f>F4-G4-H4</f>
        <v>2856</v>
      </c>
      <c r="J4" s="49">
        <f>IF(I4&lt;tmv,0,(I4-tmv)*tm)</f>
        <v>127.25999999999999</v>
      </c>
      <c r="K4" s="50">
        <f>I4-J4</f>
        <v>2728.74</v>
      </c>
    </row>
    <row r="5" spans="1:11" ht="12.75">
      <c r="A5" s="44" t="s">
        <v>53</v>
      </c>
      <c r="B5" s="44">
        <v>30</v>
      </c>
      <c r="C5" s="44">
        <v>100</v>
      </c>
      <c r="D5" s="44">
        <f>B5*C5</f>
        <v>3000</v>
      </c>
      <c r="E5" s="44">
        <f>preemia/palgafond*D5</f>
        <v>1500</v>
      </c>
      <c r="F5" s="44">
        <f>D5+E5</f>
        <v>4500</v>
      </c>
      <c r="G5" s="44">
        <f>F5*tk</f>
        <v>126</v>
      </c>
      <c r="H5" s="44">
        <f>F5*pk</f>
        <v>90</v>
      </c>
      <c r="I5" s="48">
        <f>F5-G5-H5</f>
        <v>4284</v>
      </c>
      <c r="J5" s="49">
        <f>IF(I5&lt;tmv,0,(I5-tmv)*tm)</f>
        <v>427.14</v>
      </c>
      <c r="K5" s="50">
        <f>I5-J5</f>
        <v>3856.86</v>
      </c>
    </row>
    <row r="6" spans="1:11" ht="12.75">
      <c r="A6" s="44" t="s">
        <v>121</v>
      </c>
      <c r="B6" s="44">
        <v>40</v>
      </c>
      <c r="C6" s="44">
        <v>100</v>
      </c>
      <c r="D6" s="44">
        <f>B6*C6</f>
        <v>4000</v>
      </c>
      <c r="E6" s="44">
        <f>preemia/palgafond*D6</f>
        <v>2000</v>
      </c>
      <c r="F6" s="44">
        <f>D6+E6</f>
        <v>6000</v>
      </c>
      <c r="G6" s="44">
        <f>F6*tk</f>
        <v>168</v>
      </c>
      <c r="H6" s="44">
        <f>F6*pk</f>
        <v>120</v>
      </c>
      <c r="I6" s="48">
        <f>F6-G6-H6</f>
        <v>5712</v>
      </c>
      <c r="J6" s="49">
        <f>IF(I6&lt;tmv,0,(I6-tmv)*tm)</f>
        <v>727.02</v>
      </c>
      <c r="K6" s="50">
        <f>I6-J6</f>
        <v>4984.98</v>
      </c>
    </row>
    <row r="7" spans="1:11" ht="12.75">
      <c r="A7" s="45" t="s">
        <v>122</v>
      </c>
      <c r="B7" s="45">
        <v>25</v>
      </c>
      <c r="C7" s="45">
        <v>40</v>
      </c>
      <c r="D7" s="44">
        <f>B7*C7</f>
        <v>1000</v>
      </c>
      <c r="E7" s="44">
        <f>preemia/palgafond*D7</f>
        <v>500</v>
      </c>
      <c r="F7" s="44">
        <f>D7+E7</f>
        <v>1500</v>
      </c>
      <c r="G7" s="44">
        <f>F7*tk</f>
        <v>42</v>
      </c>
      <c r="H7" s="44">
        <f>F7*pk</f>
        <v>30</v>
      </c>
      <c r="I7" s="48">
        <f>F7-G7-H7</f>
        <v>1428</v>
      </c>
      <c r="J7" s="49">
        <f>IF(I7&lt;tmv,0,(I7-tmv)*tm)</f>
        <v>0</v>
      </c>
      <c r="K7" s="50">
        <f>I7-J7</f>
        <v>1428</v>
      </c>
    </row>
    <row r="8" spans="1:11" ht="12.75">
      <c r="A8" s="46"/>
      <c r="B8" s="46"/>
      <c r="C8" s="46"/>
      <c r="D8" s="46">
        <f>SUM(D4:D7)</f>
        <v>10000</v>
      </c>
      <c r="E8" s="46">
        <f aca="true" t="shared" si="0" ref="E8:K8">SUM(E4:E7)</f>
        <v>5000</v>
      </c>
      <c r="F8" s="46">
        <f t="shared" si="0"/>
        <v>15000</v>
      </c>
      <c r="G8" s="46">
        <f t="shared" si="0"/>
        <v>420</v>
      </c>
      <c r="H8" s="46">
        <f t="shared" si="0"/>
        <v>300</v>
      </c>
      <c r="I8" s="46">
        <f t="shared" si="0"/>
        <v>14280</v>
      </c>
      <c r="J8" s="51">
        <f t="shared" si="0"/>
        <v>1281.42</v>
      </c>
      <c r="K8" s="51">
        <f t="shared" si="0"/>
        <v>12998.58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Jaanika Meigas</dc:creator>
  <cp:keywords/>
  <dc:description/>
  <cp:lastModifiedBy>TLÜ</cp:lastModifiedBy>
  <dcterms:created xsi:type="dcterms:W3CDTF">2009-04-27T22:02:05Z</dcterms:created>
  <dcterms:modified xsi:type="dcterms:W3CDTF">2009-11-30T14:49:05Z</dcterms:modified>
  <cp:category/>
  <cp:version/>
  <cp:contentType/>
  <cp:contentStatus/>
</cp:coreProperties>
</file>