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Desktop\TV\Excel_JK\"/>
    </mc:Choice>
  </mc:AlternateContent>
  <xr:revisionPtr revIDLastSave="0" documentId="13_ncr:1_{B305AB7F-59CB-4ADE-B20E-DD543D65A347}" xr6:coauthVersionLast="47" xr6:coauthVersionMax="47" xr10:uidLastSave="{00000000-0000-0000-0000-000000000000}"/>
  <bookViews>
    <workbookView xWindow="-108" yWindow="-108" windowWidth="23256" windowHeight="12456" tabRatio="845" activeTab="5" xr2:uid="{00000000-000D-0000-FFFF-FFFF00000000}"/>
  </bookViews>
  <sheets>
    <sheet name="Sheet1" sheetId="30" r:id="rId1"/>
    <sheet name="Weekday_red" sheetId="31" r:id="rId2"/>
    <sheet name="hinnapakkumine" sheetId="1" r:id="rId3"/>
    <sheet name="Sisestus_leht" sheetId="29" r:id="rId4"/>
    <sheet name="Andmetabel" sheetId="28" r:id="rId5"/>
    <sheet name="Yazzy" sheetId="32" r:id="rId6"/>
  </sheets>
  <externalReferences>
    <externalReference r:id="rId7"/>
  </externalReferences>
  <definedNames>
    <definedName name="andmed" localSheetId="1">[1]Y2_Andmetabel!$A$1:$G$47</definedName>
    <definedName name="andmed">Andmetabel!$A$1:$G$47</definedName>
    <definedName name="kamp_nimi">Sisestus_leht!$F$1</definedName>
    <definedName name="kood" localSheetId="1">[1]Y2_Andmetabel!$A$2:$A$47</definedName>
    <definedName name="kood">Andmetabel!$A$2:$A$47</definedName>
    <definedName name="lep_nr">Sisestus_leht!$F$2</definedName>
    <definedName name="Lepingu_nr">Sisestus_leht!$C$1</definedName>
    <definedName name="tasu">Sisestus_leht!$F$3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8" i="32" l="1"/>
  <c r="E8" i="32"/>
  <c r="F8" i="32"/>
  <c r="G8" i="32"/>
  <c r="H8" i="32"/>
  <c r="I8" i="32"/>
  <c r="D9" i="32"/>
  <c r="D10" i="32" s="1"/>
  <c r="D22" i="32" s="1"/>
  <c r="E9" i="32"/>
  <c r="E10" i="32" s="1"/>
  <c r="E22" i="32" s="1"/>
  <c r="F9" i="32"/>
  <c r="F10" i="32" s="1"/>
  <c r="F22" i="32" s="1"/>
  <c r="G9" i="32"/>
  <c r="G10" i="32" s="1"/>
  <c r="G22" i="32" s="1"/>
  <c r="H9" i="32"/>
  <c r="H10" i="32" s="1"/>
  <c r="H22" i="32" s="1"/>
  <c r="I9" i="32"/>
  <c r="I10" i="32" s="1"/>
  <c r="I22" i="32" s="1"/>
  <c r="D21" i="32"/>
  <c r="E21" i="32"/>
  <c r="F21" i="32"/>
  <c r="G21" i="32"/>
  <c r="H21" i="32"/>
  <c r="I21" i="32"/>
  <c r="A4" i="31" l="1"/>
  <c r="B4" i="31" s="1"/>
  <c r="C4" i="31" s="1"/>
  <c r="D4" i="31" s="1"/>
  <c r="E4" i="31" s="1"/>
  <c r="F4" i="31" s="1"/>
  <c r="G4" i="31" s="1"/>
  <c r="H4" i="31" s="1"/>
  <c r="I4" i="31" s="1"/>
  <c r="J4" i="31" s="1"/>
  <c r="K4" i="31" s="1"/>
  <c r="L4" i="31" s="1"/>
  <c r="M4" i="31" s="1"/>
  <c r="N4" i="31" s="1"/>
  <c r="O4" i="31" s="1"/>
  <c r="P4" i="31" s="1"/>
  <c r="Q4" i="31" s="1"/>
  <c r="R4" i="31" s="1"/>
  <c r="D5" i="1"/>
  <c r="D6" i="1"/>
  <c r="D3" i="1"/>
  <c r="D4" i="1"/>
  <c r="J10" i="1"/>
  <c r="J11" i="1"/>
  <c r="J12" i="1"/>
  <c r="J13" i="1"/>
  <c r="J9" i="1"/>
  <c r="G10" i="1"/>
  <c r="G11" i="1"/>
  <c r="G12" i="1"/>
  <c r="G13" i="1"/>
  <c r="G9" i="1"/>
  <c r="H11" i="29"/>
  <c r="G11" i="29"/>
  <c r="H10" i="29"/>
  <c r="G10" i="29"/>
  <c r="H9" i="29"/>
  <c r="G9" i="29"/>
  <c r="H8" i="29"/>
  <c r="G8" i="29"/>
  <c r="H7" i="29"/>
  <c r="G7" i="29"/>
  <c r="E10" i="1"/>
  <c r="E11" i="1"/>
  <c r="E12" i="1"/>
  <c r="E13" i="1"/>
  <c r="E9" i="1"/>
  <c r="D13" i="1"/>
  <c r="D12" i="1"/>
  <c r="D11" i="1"/>
  <c r="A3" i="28"/>
  <c r="A4" i="28"/>
  <c r="A5" i="28"/>
  <c r="A6" i="28"/>
  <c r="A7" i="28"/>
  <c r="A8" i="28"/>
  <c r="A9" i="28"/>
  <c r="A10" i="28"/>
  <c r="A11" i="28"/>
  <c r="A12" i="28"/>
  <c r="A13" i="28"/>
  <c r="A14" i="28"/>
  <c r="A15" i="28"/>
  <c r="A16" i="28"/>
  <c r="A17" i="28"/>
  <c r="A18" i="28"/>
  <c r="A19" i="28"/>
  <c r="A20" i="28"/>
  <c r="A21" i="28"/>
  <c r="A22" i="28"/>
  <c r="A23" i="28"/>
  <c r="A24" i="28"/>
  <c r="A25" i="28"/>
  <c r="A26" i="28"/>
  <c r="A27" i="28"/>
  <c r="A28" i="28"/>
  <c r="A29" i="28"/>
  <c r="A30" i="28"/>
  <c r="A31" i="28"/>
  <c r="A32" i="28"/>
  <c r="A33" i="28"/>
  <c r="A34" i="28"/>
  <c r="A35" i="28"/>
  <c r="A36" i="28"/>
  <c r="A37" i="28"/>
  <c r="A38" i="28"/>
  <c r="A39" i="28"/>
  <c r="A40" i="28"/>
  <c r="A41" i="28"/>
  <c r="A42" i="28"/>
  <c r="A43" i="28"/>
  <c r="A44" i="28"/>
  <c r="A45" i="28"/>
  <c r="A46" i="28"/>
  <c r="A47" i="28"/>
  <c r="A2" i="28"/>
  <c r="M4" i="1"/>
  <c r="I12" i="1" l="1"/>
  <c r="H11" i="1"/>
  <c r="L11" i="1" s="1"/>
  <c r="J8" i="29"/>
  <c r="K8" i="29"/>
  <c r="M10" i="29"/>
  <c r="J7" i="29"/>
  <c r="N10" i="29"/>
  <c r="J11" i="29"/>
  <c r="K11" i="29"/>
  <c r="L8" i="29"/>
  <c r="M8" i="29"/>
  <c r="N8" i="29"/>
  <c r="J9" i="29"/>
  <c r="K9" i="29"/>
  <c r="L9" i="29"/>
  <c r="N11" i="29"/>
  <c r="M7" i="29"/>
  <c r="L10" i="29"/>
  <c r="M9" i="29"/>
  <c r="K7" i="29"/>
  <c r="L7" i="29"/>
  <c r="N7" i="29"/>
  <c r="N9" i="29"/>
  <c r="J10" i="29"/>
  <c r="M11" i="29"/>
  <c r="K10" i="29"/>
  <c r="L11" i="29"/>
  <c r="I13" i="1"/>
  <c r="I10" i="1"/>
  <c r="K10" i="1" s="1"/>
  <c r="C11" i="1"/>
  <c r="H10" i="1"/>
  <c r="L10" i="1" s="1"/>
  <c r="K12" i="1"/>
  <c r="C12" i="1"/>
  <c r="I9" i="29"/>
  <c r="F11" i="1" s="1"/>
  <c r="I10" i="29"/>
  <c r="F12" i="1" s="1"/>
  <c r="C13" i="1"/>
  <c r="C10" i="1"/>
  <c r="C9" i="1"/>
  <c r="I11" i="29"/>
  <c r="F13" i="1" s="1"/>
  <c r="I8" i="29"/>
  <c r="F10" i="1" s="1"/>
  <c r="D9" i="1"/>
  <c r="H9" i="1"/>
  <c r="L9" i="1" s="1"/>
  <c r="I9" i="1"/>
  <c r="K9" i="1" s="1"/>
  <c r="I11" i="1"/>
  <c r="K11" i="1" s="1"/>
  <c r="G14" i="1"/>
  <c r="H12" i="1"/>
  <c r="L12" i="1" s="1"/>
  <c r="H13" i="1"/>
  <c r="L13" i="1" s="1"/>
  <c r="K13" i="1"/>
  <c r="I7" i="29"/>
  <c r="F9" i="1" s="1"/>
  <c r="D10" i="1"/>
  <c r="M10" i="1" l="1"/>
  <c r="M12" i="1"/>
  <c r="M11" i="1"/>
  <c r="L14" i="1"/>
  <c r="M17" i="1" s="1"/>
  <c r="I14" i="1"/>
  <c r="M15" i="1" s="1"/>
  <c r="M13" i="1"/>
  <c r="H14" i="1"/>
  <c r="K14" i="1"/>
  <c r="M16" i="1" s="1"/>
  <c r="M9" i="1"/>
  <c r="M18" i="1" l="1"/>
  <c r="M19" i="1" s="1"/>
  <c r="M20" i="1" s="1"/>
  <c r="M14" i="1"/>
</calcChain>
</file>

<file path=xl/sharedStrings.xml><?xml version="1.0" encoding="utf-8"?>
<sst xmlns="http://schemas.openxmlformats.org/spreadsheetml/2006/main" count="230" uniqueCount="167">
  <si>
    <t>Kontaktisik:</t>
  </si>
  <si>
    <t>Kuupäev:</t>
  </si>
  <si>
    <t>Kleebiste tootmine</t>
  </si>
  <si>
    <t>Hinnakirja hind</t>
  </si>
  <si>
    <t>Kliendi soodustus</t>
  </si>
  <si>
    <t>Käibemaks 20%</t>
  </si>
  <si>
    <t>Rakvere</t>
  </si>
  <si>
    <t>Viljandi</t>
  </si>
  <si>
    <t>Haapsalu</t>
  </si>
  <si>
    <t>Hinnapakkumine nr:</t>
  </si>
  <si>
    <t>51-EK12/119</t>
  </si>
  <si>
    <t>Tellija:</t>
  </si>
  <si>
    <t>Reklaamija:</t>
  </si>
  <si>
    <t>Pakkumise koostas:</t>
  </si>
  <si>
    <t>Telefon:</t>
  </si>
  <si>
    <t>linn/maakond</t>
  </si>
  <si>
    <t>tähis</t>
  </si>
  <si>
    <t>nädal</t>
  </si>
  <si>
    <t>kuupäevad</t>
  </si>
  <si>
    <t>nädalate arv</t>
  </si>
  <si>
    <t>kogus sõidukeid</t>
  </si>
  <si>
    <t>kogus kleebiseid</t>
  </si>
  <si>
    <t>hinnakirja hind</t>
  </si>
  <si>
    <t>soodustus %</t>
  </si>
  <si>
    <t>soodustuse summa</t>
  </si>
  <si>
    <t>kleebiste tootmine</t>
  </si>
  <si>
    <t>netto hind EUR</t>
  </si>
  <si>
    <t>Kuressaare</t>
  </si>
  <si>
    <t>HIND KOKKU</t>
  </si>
  <si>
    <t>Hind koos käibemaksuga</t>
  </si>
  <si>
    <t>B012006</t>
  </si>
  <si>
    <t>Hiiumaa</t>
  </si>
  <si>
    <t>Ida-Virumaa</t>
  </si>
  <si>
    <t>Jõgeva maakond</t>
  </si>
  <si>
    <t>Jõhvi</t>
  </si>
  <si>
    <t>Järvamaa</t>
  </si>
  <si>
    <t>K-Järve</t>
  </si>
  <si>
    <t>Läänemaa</t>
  </si>
  <si>
    <t>Lääne-Virumaa</t>
  </si>
  <si>
    <t>Maardu</t>
  </si>
  <si>
    <t>Maardu-Tallinn</t>
  </si>
  <si>
    <t>Narva</t>
  </si>
  <si>
    <t>Narva-Jõesuu</t>
  </si>
  <si>
    <t>Paide</t>
  </si>
  <si>
    <t>Põltsamaa</t>
  </si>
  <si>
    <t>Põlva maakond</t>
  </si>
  <si>
    <t>Pärnu maakond</t>
  </si>
  <si>
    <t>M.K. Reis-X Haapsalu</t>
  </si>
  <si>
    <t>Reisipaus</t>
  </si>
  <si>
    <t>Harjumaa Liinid</t>
  </si>
  <si>
    <t>Hansabuss</t>
  </si>
  <si>
    <t>Harjumaa</t>
  </si>
  <si>
    <t>Mulgi Reisid</t>
  </si>
  <si>
    <t>Narva Bussiveod</t>
  </si>
  <si>
    <t>Järve Bussipark</t>
  </si>
  <si>
    <t>Ekspress Auto L</t>
  </si>
  <si>
    <t>Jõgeva</t>
  </si>
  <si>
    <t>Eltor</t>
  </si>
  <si>
    <t>Atko Trans</t>
  </si>
  <si>
    <t>Harjumaa Liinid Saaremaa</t>
  </si>
  <si>
    <t>GoBus Rakvere</t>
  </si>
  <si>
    <t>Põlva</t>
  </si>
  <si>
    <t>Harjumaa Liinid Põlva</t>
  </si>
  <si>
    <t>Pärnu</t>
  </si>
  <si>
    <t>GoBus Pärnu</t>
  </si>
  <si>
    <t>M.K. Reis-X Pärnu</t>
  </si>
  <si>
    <t>Pärnu-Tallinn</t>
  </si>
  <si>
    <t>Pärnu-Tartu</t>
  </si>
  <si>
    <t>M.K. Reis-X</t>
  </si>
  <si>
    <t>Rapla</t>
  </si>
  <si>
    <t>Rapla Bussipark</t>
  </si>
  <si>
    <t>Rapla maakond</t>
  </si>
  <si>
    <t>Saaremaa</t>
  </si>
  <si>
    <t>Tallinn-Pärnu</t>
  </si>
  <si>
    <t>Tallinn-Riia</t>
  </si>
  <si>
    <t>Tallinn-Tartu</t>
  </si>
  <si>
    <t>Tartu maakond</t>
  </si>
  <si>
    <t>Tarbus</t>
  </si>
  <si>
    <t>Türi</t>
  </si>
  <si>
    <t>Valga</t>
  </si>
  <si>
    <t>Atko Trans Valga</t>
  </si>
  <si>
    <t>Valga maakond</t>
  </si>
  <si>
    <t>MTG Viljandi</t>
  </si>
  <si>
    <t>Viljandi maakond</t>
  </si>
  <si>
    <t>liin</t>
  </si>
  <si>
    <t>vedaja</t>
  </si>
  <si>
    <t>Reg_kood</t>
  </si>
  <si>
    <t>Aadress</t>
  </si>
  <si>
    <t>Indeks</t>
  </si>
  <si>
    <t>Linn</t>
  </si>
  <si>
    <t>Vedaja</t>
  </si>
  <si>
    <t>Kood</t>
  </si>
  <si>
    <t>Alguskuupäev</t>
  </si>
  <si>
    <t>Lõppkuupäev</t>
  </si>
  <si>
    <t>Lepingu nr</t>
  </si>
  <si>
    <t>Algusnädal</t>
  </si>
  <si>
    <t>Lõpu nädal</t>
  </si>
  <si>
    <t>Kampaania nimi</t>
  </si>
  <si>
    <t>Tasu suurus</t>
  </si>
  <si>
    <t>Lepingu Nr</t>
  </si>
  <si>
    <t>Nädalaid</t>
  </si>
  <si>
    <t>Nr</t>
  </si>
  <si>
    <t>Soodustuse%</t>
  </si>
  <si>
    <t>Kroodi tn 8</t>
  </si>
  <si>
    <t>Temptrans AS</t>
  </si>
  <si>
    <t xml:space="preserve">Kollino küla Antsla vald </t>
  </si>
  <si>
    <t>Võrumaa</t>
  </si>
  <si>
    <t>Taisto Transport AS</t>
  </si>
  <si>
    <t>Ringtee 25</t>
  </si>
  <si>
    <t>Tartu</t>
  </si>
  <si>
    <t>Tallinna mnt 3</t>
  </si>
  <si>
    <t>Kadastiku 51</t>
  </si>
  <si>
    <t>Pargi tn 5A</t>
  </si>
  <si>
    <t>Fr. R. Kreutzwaldi 26B</t>
  </si>
  <si>
    <t>Pargi tn 5B</t>
  </si>
  <si>
    <t>Jrk nr</t>
  </si>
  <si>
    <t>Kirjeldus</t>
  </si>
  <si>
    <t>Kogus</t>
  </si>
  <si>
    <t>Arvekuupäev</t>
  </si>
  <si>
    <t>Hind</t>
  </si>
  <si>
    <t>Soodustus</t>
  </si>
  <si>
    <t>Pliiats</t>
  </si>
  <si>
    <t>Vihik</t>
  </si>
  <si>
    <t>Printer</t>
  </si>
  <si>
    <t>Hiir</t>
  </si>
  <si>
    <t>Hiirematt</t>
  </si>
  <si>
    <t>Kõlarid</t>
  </si>
  <si>
    <t>Kokku:</t>
  </si>
  <si>
    <t>Kokkuvõte:</t>
  </si>
  <si>
    <t>Vajalikud andmed soodustuseks:</t>
  </si>
  <si>
    <t>Arveid välja saadetud:</t>
  </si>
  <si>
    <t>Soodustus:</t>
  </si>
  <si>
    <t>Arve Summa kokku 5 sendi täpsusega:</t>
  </si>
  <si>
    <t>Arve enne:</t>
  </si>
  <si>
    <t>Kõige suurem arve summa:</t>
  </si>
  <si>
    <t>Summa üle:</t>
  </si>
  <si>
    <t>Kõige väikseim arve summa:</t>
  </si>
  <si>
    <t>Keskmine arve summa:</t>
  </si>
  <si>
    <t>Üle 50 € arveid esitati (mitmel korral):</t>
  </si>
  <si>
    <t>K.Irp</t>
  </si>
  <si>
    <t>Omis OÜ</t>
  </si>
  <si>
    <t>Firma 123</t>
  </si>
  <si>
    <t>1. Arvekuupäev näita kujul N: 03.05.2025</t>
  </si>
  <si>
    <r>
      <t xml:space="preserve">Hind kokku 
</t>
    </r>
    <r>
      <rPr>
        <sz val="8"/>
        <rFont val="Arial"/>
        <family val="2"/>
      </rPr>
      <t>(Ümardada 2 kohta peale koma)</t>
    </r>
  </si>
  <si>
    <t>Enne 10.04.2025 (G12) esitatud arve summa kokku:</t>
  </si>
  <si>
    <t>2. Soodustus arvutada arvetele mis on esitatud enne 10.04.2025 ja arve summa on üle 50. Soodustus kehtib arve summast 8%</t>
  </si>
  <si>
    <t>P. UUK</t>
  </si>
  <si>
    <t>Reklaam 1</t>
  </si>
  <si>
    <t>Tulemus</t>
  </si>
  <si>
    <t>Kokku</t>
  </si>
  <si>
    <t>Veenus</t>
  </si>
  <si>
    <t>Juhus</t>
  </si>
  <si>
    <t>Maja</t>
  </si>
  <si>
    <t>Suur Rivi</t>
  </si>
  <si>
    <t>Väike Rivi</t>
  </si>
  <si>
    <t>4-ik</t>
  </si>
  <si>
    <t>3-ik</t>
  </si>
  <si>
    <t>2 Paari</t>
  </si>
  <si>
    <t>Paar</t>
  </si>
  <si>
    <t>Preemia</t>
  </si>
  <si>
    <t>Seis</t>
  </si>
  <si>
    <t>mees 6</t>
  </si>
  <si>
    <t>mees 5</t>
  </si>
  <si>
    <t>mees 4</t>
  </si>
  <si>
    <t>mees 3</t>
  </si>
  <si>
    <t>mees 2</t>
  </si>
  <si>
    <t>mees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</si>
</sst>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164" formatCode="#,##0.00;[Red]#,##0.00"/>
    <numFmt numFmtId="165" formatCode="0;0;"/>
    <numFmt numFmtId="166" formatCode="0.00;\-0.00;"/>
    <numFmt numFmtId="167" formatCode="d/m/yy"/>
    <numFmt numFmtId="168" formatCode="0;\-0;"/>
  </numFmts>
  <fonts count="31" x14ac:knownFonts="1"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  <charset val="186"/>
    </font>
    <font>
      <b/>
      <sz val="12"/>
      <name val="Calibri"/>
      <family val="2"/>
      <charset val="186"/>
      <scheme val="minor"/>
    </font>
    <font>
      <b/>
      <sz val="12"/>
      <color indexed="8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sz val="10"/>
      <color indexed="8"/>
      <name val="Calibri"/>
      <family val="2"/>
      <charset val="186"/>
      <scheme val="minor"/>
    </font>
    <font>
      <sz val="11"/>
      <color indexed="8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10"/>
      <name val="Arial"/>
      <family val="2"/>
    </font>
    <font>
      <b/>
      <sz val="10"/>
      <name val="Arial"/>
      <charset val="186"/>
    </font>
    <font>
      <sz val="8"/>
      <name val="Arial"/>
      <family val="2"/>
    </font>
    <font>
      <b/>
      <sz val="11"/>
      <color theme="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44">
    <xf numFmtId="0" fontId="0" fillId="0" borderId="0"/>
    <xf numFmtId="0" fontId="18" fillId="2" borderId="0" applyNumberFormat="0" applyBorder="0" applyAlignment="0" applyProtection="0"/>
    <xf numFmtId="0" fontId="18" fillId="3" borderId="0" applyNumberFormat="0" applyBorder="0" applyAlignment="0" applyProtection="0"/>
    <xf numFmtId="0" fontId="18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5" borderId="0" applyNumberFormat="0" applyBorder="0" applyAlignment="0" applyProtection="0"/>
    <xf numFmtId="0" fontId="18" fillId="8" borderId="0" applyNumberFormat="0" applyBorder="0" applyAlignment="0" applyProtection="0"/>
    <xf numFmtId="0" fontId="18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18" fillId="23" borderId="7" applyNumberFormat="0" applyAlignment="0" applyProtection="0"/>
    <xf numFmtId="0" fontId="14" fillId="2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44" fontId="18" fillId="0" borderId="0" applyFont="0" applyFill="0" applyBorder="0" applyAlignment="0" applyProtection="0"/>
    <xf numFmtId="0" fontId="1" fillId="0" borderId="0"/>
  </cellStyleXfs>
  <cellXfs count="87">
    <xf numFmtId="0" fontId="0" fillId="0" borderId="0" xfId="0"/>
    <xf numFmtId="14" fontId="19" fillId="0" borderId="0" xfId="0" applyNumberFormat="1" applyFont="1" applyFill="1" applyAlignment="1">
      <alignment horizontal="right"/>
    </xf>
    <xf numFmtId="0" fontId="21" fillId="0" borderId="0" xfId="0" applyFont="1" applyFill="1" applyAlignment="1">
      <alignment horizontal="right"/>
    </xf>
    <xf numFmtId="0" fontId="22" fillId="0" borderId="0" xfId="0" applyFont="1" applyFill="1" applyAlignment="1">
      <alignment horizontal="right"/>
    </xf>
    <xf numFmtId="0" fontId="23" fillId="0" borderId="0" xfId="0" applyFont="1" applyFill="1" applyAlignment="1">
      <alignment horizontal="right"/>
    </xf>
    <xf numFmtId="14" fontId="22" fillId="0" borderId="0" xfId="0" applyNumberFormat="1" applyFont="1" applyFill="1" applyAlignment="1">
      <alignment horizontal="left"/>
    </xf>
    <xf numFmtId="0" fontId="22" fillId="0" borderId="0" xfId="0" applyFont="1" applyFill="1" applyAlignment="1">
      <alignment horizontal="left"/>
    </xf>
    <xf numFmtId="3" fontId="23" fillId="0" borderId="0" xfId="0" applyNumberFormat="1" applyFont="1" applyFill="1" applyAlignment="1">
      <alignment horizontal="left"/>
    </xf>
    <xf numFmtId="0" fontId="24" fillId="0" borderId="0" xfId="0" applyFont="1"/>
    <xf numFmtId="0" fontId="19" fillId="0" borderId="0" xfId="0" applyFont="1" applyAlignment="1">
      <alignment horizontal="center" vertical="top"/>
    </xf>
    <xf numFmtId="14" fontId="19" fillId="0" borderId="0" xfId="0" applyNumberFormat="1" applyFont="1" applyAlignment="1">
      <alignment horizontal="left"/>
    </xf>
    <xf numFmtId="3" fontId="24" fillId="0" borderId="0" xfId="0" applyNumberFormat="1" applyFont="1"/>
    <xf numFmtId="0" fontId="23" fillId="0" borderId="0" xfId="0" applyFont="1"/>
    <xf numFmtId="3" fontId="23" fillId="0" borderId="0" xfId="0" applyNumberFormat="1" applyFont="1"/>
    <xf numFmtId="3" fontId="21" fillId="0" borderId="0" xfId="0" applyNumberFormat="1" applyFont="1"/>
    <xf numFmtId="0" fontId="22" fillId="0" borderId="0" xfId="0" applyFont="1"/>
    <xf numFmtId="0" fontId="23" fillId="0" borderId="10" xfId="0" applyFont="1" applyBorder="1" applyAlignment="1">
      <alignment horizontal="center"/>
    </xf>
    <xf numFmtId="0" fontId="23" fillId="0" borderId="0" xfId="0" applyFont="1" applyBorder="1"/>
    <xf numFmtId="14" fontId="21" fillId="0" borderId="0" xfId="0" applyNumberFormat="1" applyFont="1" applyBorder="1" applyAlignment="1">
      <alignment horizontal="right"/>
    </xf>
    <xf numFmtId="164" fontId="23" fillId="20" borderId="0" xfId="0" applyNumberFormat="1" applyFont="1" applyFill="1" applyBorder="1"/>
    <xf numFmtId="164" fontId="25" fillId="20" borderId="0" xfId="0" applyNumberFormat="1" applyFont="1" applyFill="1"/>
    <xf numFmtId="164" fontId="23" fillId="20" borderId="0" xfId="0" applyNumberFormat="1" applyFont="1" applyFill="1"/>
    <xf numFmtId="0" fontId="21" fillId="20" borderId="10" xfId="0" applyFont="1" applyFill="1" applyBorder="1" applyAlignment="1">
      <alignment horizontal="center" vertical="center" wrapText="1"/>
    </xf>
    <xf numFmtId="14" fontId="21" fillId="20" borderId="10" xfId="0" applyNumberFormat="1" applyFont="1" applyFill="1" applyBorder="1" applyAlignment="1">
      <alignment horizontal="center" vertical="center" wrapText="1"/>
    </xf>
    <xf numFmtId="3" fontId="21" fillId="20" borderId="10" xfId="0" applyNumberFormat="1" applyFont="1" applyFill="1" applyBorder="1" applyAlignment="1">
      <alignment horizontal="center" vertical="center" wrapText="1"/>
    </xf>
    <xf numFmtId="0" fontId="21" fillId="20" borderId="10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4" fillId="26" borderId="0" xfId="0" applyFont="1" applyFill="1"/>
    <xf numFmtId="0" fontId="24" fillId="0" borderId="0" xfId="0" applyFont="1" applyFill="1" applyBorder="1"/>
    <xf numFmtId="0" fontId="0" fillId="27" borderId="0" xfId="0" applyFill="1"/>
    <xf numFmtId="0" fontId="0" fillId="28" borderId="0" xfId="0" applyFill="1"/>
    <xf numFmtId="165" fontId="23" fillId="27" borderId="10" xfId="0" applyNumberFormat="1" applyFont="1" applyFill="1" applyBorder="1" applyAlignment="1">
      <alignment horizontal="center"/>
    </xf>
    <xf numFmtId="165" fontId="23" fillId="25" borderId="10" xfId="0" applyNumberFormat="1" applyFont="1" applyFill="1" applyBorder="1" applyAlignment="1">
      <alignment horizontal="center"/>
    </xf>
    <xf numFmtId="166" fontId="23" fillId="24" borderId="10" xfId="0" applyNumberFormat="1" applyFont="1" applyFill="1" applyBorder="1" applyAlignment="1">
      <alignment horizontal="right"/>
    </xf>
    <xf numFmtId="166" fontId="25" fillId="24" borderId="10" xfId="0" applyNumberFormat="1" applyFont="1" applyFill="1" applyBorder="1" applyAlignment="1">
      <alignment horizontal="right"/>
    </xf>
    <xf numFmtId="3" fontId="25" fillId="29" borderId="10" xfId="0" applyNumberFormat="1" applyFont="1" applyFill="1" applyBorder="1" applyAlignment="1">
      <alignment horizontal="center"/>
    </xf>
    <xf numFmtId="164" fontId="25" fillId="29" borderId="10" xfId="0" applyNumberFormat="1" applyFont="1" applyFill="1" applyBorder="1" applyAlignment="1">
      <alignment horizontal="center"/>
    </xf>
    <xf numFmtId="3" fontId="25" fillId="29" borderId="10" xfId="0" applyNumberFormat="1" applyFont="1" applyFill="1" applyBorder="1"/>
    <xf numFmtId="164" fontId="25" fillId="29" borderId="10" xfId="0" applyNumberFormat="1" applyFont="1" applyFill="1" applyBorder="1"/>
    <xf numFmtId="165" fontId="23" fillId="24" borderId="10" xfId="0" applyNumberFormat="1" applyFont="1" applyFill="1" applyBorder="1" applyAlignment="1">
      <alignment horizontal="center"/>
    </xf>
    <xf numFmtId="0" fontId="20" fillId="27" borderId="0" xfId="0" applyFont="1" applyFill="1" applyAlignment="1">
      <alignment horizontal="left" vertical="top"/>
    </xf>
    <xf numFmtId="0" fontId="21" fillId="27" borderId="0" xfId="0" applyFont="1" applyFill="1" applyAlignment="1"/>
    <xf numFmtId="0" fontId="22" fillId="27" borderId="0" xfId="0" applyFont="1" applyFill="1" applyAlignment="1"/>
    <xf numFmtId="14" fontId="24" fillId="0" borderId="10" xfId="0" applyNumberFormat="1" applyFont="1" applyBorder="1"/>
    <xf numFmtId="0" fontId="0" fillId="0" borderId="10" xfId="0" applyBorder="1"/>
    <xf numFmtId="0" fontId="24" fillId="0" borderId="10" xfId="0" applyFont="1" applyBorder="1"/>
    <xf numFmtId="0" fontId="20" fillId="0" borderId="10" xfId="0" applyFont="1" applyFill="1" applyBorder="1" applyAlignment="1">
      <alignment horizontal="right"/>
    </xf>
    <xf numFmtId="0" fontId="21" fillId="0" borderId="10" xfId="0" applyFont="1" applyFill="1" applyBorder="1" applyAlignment="1"/>
    <xf numFmtId="0" fontId="22" fillId="0" borderId="10" xfId="0" applyFont="1" applyFill="1" applyBorder="1" applyAlignment="1"/>
    <xf numFmtId="0" fontId="24" fillId="0" borderId="10" xfId="0" applyFont="1" applyBorder="1" applyAlignment="1">
      <alignment horizontal="right"/>
    </xf>
    <xf numFmtId="0" fontId="26" fillId="24" borderId="10" xfId="0" applyFont="1" applyFill="1" applyBorder="1" applyAlignment="1">
      <alignment textRotation="90"/>
    </xf>
    <xf numFmtId="0" fontId="27" fillId="24" borderId="10" xfId="0" applyFont="1" applyFill="1" applyBorder="1" applyAlignment="1">
      <alignment horizontal="center"/>
    </xf>
    <xf numFmtId="0" fontId="27" fillId="24" borderId="10" xfId="0" applyFont="1" applyFill="1" applyBorder="1" applyAlignment="1">
      <alignment horizontal="center" wrapText="1"/>
    </xf>
    <xf numFmtId="167" fontId="0" fillId="0" borderId="10" xfId="0" applyNumberFormat="1" applyBorder="1"/>
    <xf numFmtId="22" fontId="0" fillId="0" borderId="0" xfId="0" applyNumberFormat="1"/>
    <xf numFmtId="0" fontId="0" fillId="24" borderId="10" xfId="0" applyFill="1" applyBorder="1"/>
    <xf numFmtId="0" fontId="26" fillId="0" borderId="10" xfId="0" applyFont="1" applyBorder="1"/>
    <xf numFmtId="0" fontId="0" fillId="24" borderId="11" xfId="0" applyFill="1" applyBorder="1"/>
    <xf numFmtId="0" fontId="0" fillId="24" borderId="12" xfId="0" applyFill="1" applyBorder="1"/>
    <xf numFmtId="9" fontId="0" fillId="0" borderId="10" xfId="0" applyNumberFormat="1" applyBorder="1"/>
    <xf numFmtId="14" fontId="0" fillId="0" borderId="10" xfId="0" applyNumberFormat="1" applyBorder="1"/>
    <xf numFmtId="22" fontId="0" fillId="24" borderId="10" xfId="0" applyNumberFormat="1" applyFill="1" applyBorder="1" applyAlignment="1">
      <alignment horizontal="left"/>
    </xf>
    <xf numFmtId="22" fontId="0" fillId="24" borderId="10" xfId="0" applyNumberFormat="1" applyFill="1" applyBorder="1" applyAlignment="1"/>
    <xf numFmtId="0" fontId="18" fillId="0" borderId="10" xfId="42" applyNumberFormat="1" applyBorder="1"/>
    <xf numFmtId="0" fontId="0" fillId="24" borderId="10" xfId="0" applyFill="1" applyBorder="1" applyAlignment="1">
      <alignment horizontal="right"/>
    </xf>
    <xf numFmtId="0" fontId="18" fillId="0" borderId="10" xfId="42" applyNumberFormat="1" applyBorder="1" applyAlignment="1"/>
    <xf numFmtId="0" fontId="26" fillId="24" borderId="10" xfId="0" applyFont="1" applyFill="1" applyBorder="1" applyAlignment="1">
      <alignment horizontal="center" wrapText="1"/>
    </xf>
    <xf numFmtId="165" fontId="24" fillId="30" borderId="0" xfId="0" applyNumberFormat="1" applyFont="1" applyFill="1"/>
    <xf numFmtId="165" fontId="0" fillId="31" borderId="0" xfId="0" applyNumberFormat="1" applyFill="1"/>
    <xf numFmtId="14" fontId="1" fillId="0" borderId="0" xfId="43" applyNumberFormat="1"/>
    <xf numFmtId="0" fontId="1" fillId="0" borderId="0" xfId="43"/>
    <xf numFmtId="0" fontId="1" fillId="32" borderId="0" xfId="43" applyFill="1"/>
    <xf numFmtId="0" fontId="1" fillId="32" borderId="0" xfId="43" applyFill="1" applyProtection="1">
      <protection locked="0"/>
    </xf>
    <xf numFmtId="165" fontId="29" fillId="28" borderId="0" xfId="43" applyNumberFormat="1" applyFont="1" applyFill="1" applyAlignment="1" applyProtection="1">
      <alignment horizontal="center"/>
      <protection hidden="1"/>
    </xf>
    <xf numFmtId="0" fontId="29" fillId="28" borderId="0" xfId="43" applyFont="1" applyFill="1"/>
    <xf numFmtId="165" fontId="30" fillId="31" borderId="0" xfId="43" applyNumberFormat="1" applyFont="1" applyFill="1" applyAlignment="1" applyProtection="1">
      <alignment horizontal="center"/>
      <protection hidden="1"/>
    </xf>
    <xf numFmtId="0" fontId="30" fillId="31" borderId="0" xfId="43" applyFont="1" applyFill="1"/>
    <xf numFmtId="0" fontId="1" fillId="32" borderId="13" xfId="43" applyFill="1" applyBorder="1" applyAlignment="1" applyProtection="1">
      <alignment horizontal="center"/>
      <protection locked="0"/>
    </xf>
    <xf numFmtId="0" fontId="30" fillId="32" borderId="14" xfId="43" applyFont="1" applyFill="1" applyBorder="1" applyAlignment="1">
      <alignment horizontal="right"/>
    </xf>
    <xf numFmtId="165" fontId="1" fillId="33" borderId="0" xfId="43" applyNumberFormat="1" applyFill="1" applyAlignment="1" applyProtection="1">
      <alignment horizontal="center"/>
      <protection hidden="1"/>
    </xf>
    <xf numFmtId="0" fontId="30" fillId="33" borderId="0" xfId="43" applyFont="1" applyFill="1" applyAlignment="1">
      <alignment horizontal="left"/>
    </xf>
    <xf numFmtId="168" fontId="30" fillId="32" borderId="15" xfId="43" applyNumberFormat="1" applyFont="1" applyFill="1" applyBorder="1" applyAlignment="1" applyProtection="1">
      <alignment horizontal="center"/>
      <protection hidden="1"/>
    </xf>
    <xf numFmtId="0" fontId="30" fillId="32" borderId="15" xfId="43" applyFont="1" applyFill="1" applyBorder="1"/>
    <xf numFmtId="0" fontId="1" fillId="32" borderId="16" xfId="43" applyFill="1" applyBorder="1" applyAlignment="1" applyProtection="1">
      <alignment horizontal="center"/>
      <protection locked="0"/>
    </xf>
    <xf numFmtId="0" fontId="30" fillId="32" borderId="17" xfId="43" applyFont="1" applyFill="1" applyBorder="1"/>
    <xf numFmtId="0" fontId="30" fillId="32" borderId="0" xfId="43" applyFont="1" applyFill="1"/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urrency" xfId="42" builtinId="4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3" xr:uid="{65DDE59A-48CF-4871-BEDA-808F7D1F37A2}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Excel_Harjutused_lop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esanded"/>
      <sheetName val="Y2_hp"/>
      <sheetName val="Y2_S_leht"/>
      <sheetName val="Y2_Andmetabel"/>
      <sheetName val="Offset"/>
      <sheetName val="Weekday_red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Kood</v>
          </cell>
          <cell r="B1" t="str">
            <v>liin</v>
          </cell>
          <cell r="C1" t="str">
            <v>vedaja</v>
          </cell>
          <cell r="D1" t="str">
            <v>Reg_kood</v>
          </cell>
          <cell r="E1" t="str">
            <v>Indeks</v>
          </cell>
          <cell r="F1" t="str">
            <v>Aadress</v>
          </cell>
          <cell r="G1" t="str">
            <v>Linn</v>
          </cell>
        </row>
        <row r="2">
          <cell r="A2" t="str">
            <v>Haapsalu_M.K. Reis-X Haapsalu</v>
          </cell>
          <cell r="B2" t="str">
            <v>Haapsalu</v>
          </cell>
          <cell r="C2" t="str">
            <v>M.K. Reis-X Haapsalu</v>
          </cell>
        </row>
        <row r="3">
          <cell r="A3" t="str">
            <v>Haapsalu_Reisipaus</v>
          </cell>
          <cell r="B3" t="str">
            <v>Haapsalu</v>
          </cell>
          <cell r="C3" t="str">
            <v>Reisipaus</v>
          </cell>
          <cell r="D3">
            <v>10897497</v>
          </cell>
          <cell r="E3">
            <v>44314</v>
          </cell>
          <cell r="F3" t="str">
            <v>Fr. R. Kreutzwaldi 26B</v>
          </cell>
          <cell r="G3" t="str">
            <v>Rakvere</v>
          </cell>
        </row>
        <row r="4">
          <cell r="A4" t="str">
            <v>Harjumaa_Harjumaa Liinid</v>
          </cell>
          <cell r="B4" t="str">
            <v>Harjumaa</v>
          </cell>
          <cell r="C4" t="str">
            <v>Harjumaa Liinid</v>
          </cell>
        </row>
        <row r="5">
          <cell r="A5" t="str">
            <v>Harjumaa_Hansabuss</v>
          </cell>
          <cell r="B5" t="str">
            <v>Harjumaa</v>
          </cell>
          <cell r="C5" t="str">
            <v>Hansabuss</v>
          </cell>
        </row>
        <row r="6">
          <cell r="A6" t="str">
            <v>Harjumaa_Mulgi Reisid</v>
          </cell>
          <cell r="B6" t="str">
            <v>Harjumaa</v>
          </cell>
          <cell r="C6" t="str">
            <v>Mulgi Reisid</v>
          </cell>
          <cell r="D6">
            <v>10122514</v>
          </cell>
          <cell r="E6">
            <v>71720</v>
          </cell>
          <cell r="F6" t="str">
            <v>Pargi tn 5A</v>
          </cell>
          <cell r="G6" t="str">
            <v>Viljandi</v>
          </cell>
        </row>
        <row r="7">
          <cell r="A7" t="str">
            <v>Hiiumaa_Mulgi Reisid</v>
          </cell>
          <cell r="B7" t="str">
            <v>Hiiumaa</v>
          </cell>
          <cell r="C7" t="str">
            <v>Mulgi Reisid</v>
          </cell>
          <cell r="D7">
            <v>10122514</v>
          </cell>
          <cell r="E7">
            <v>71720</v>
          </cell>
          <cell r="F7" t="str">
            <v>Pargi tn 5A</v>
          </cell>
          <cell r="G7" t="str">
            <v>Viljandi</v>
          </cell>
        </row>
        <row r="8">
          <cell r="A8" t="str">
            <v>Ida-Virumaa_Narva Bussiveod</v>
          </cell>
          <cell r="B8" t="str">
            <v>Ida-Virumaa</v>
          </cell>
          <cell r="C8" t="str">
            <v>Narva Bussiveod</v>
          </cell>
          <cell r="D8">
            <v>10247291</v>
          </cell>
          <cell r="E8">
            <v>21004</v>
          </cell>
          <cell r="F8" t="str">
            <v>Kadastiku 51</v>
          </cell>
          <cell r="G8" t="str">
            <v>Narva</v>
          </cell>
        </row>
        <row r="9">
          <cell r="A9" t="str">
            <v>Ida-Virumaa_Järve Bussipark</v>
          </cell>
          <cell r="B9" t="str">
            <v>Ida-Virumaa</v>
          </cell>
          <cell r="C9" t="str">
            <v>Järve Bussipark</v>
          </cell>
        </row>
        <row r="10">
          <cell r="A10" t="str">
            <v>Ida-Virumaa_Ekspress Auto L</v>
          </cell>
          <cell r="B10" t="str">
            <v>Ida-Virumaa</v>
          </cell>
          <cell r="C10" t="str">
            <v>Ekspress Auto L</v>
          </cell>
        </row>
        <row r="11">
          <cell r="A11" t="str">
            <v>Jõgeva_Eltor</v>
          </cell>
          <cell r="B11" t="str">
            <v>Jõgeva</v>
          </cell>
          <cell r="C11" t="str">
            <v>Eltor</v>
          </cell>
        </row>
        <row r="12">
          <cell r="A12" t="str">
            <v>Jõgeva maakond_Eltor</v>
          </cell>
          <cell r="B12" t="str">
            <v>Jõgeva maakond</v>
          </cell>
          <cell r="C12" t="str">
            <v>Eltor</v>
          </cell>
        </row>
        <row r="13">
          <cell r="A13" t="str">
            <v>Jõhvi_Järve Bussipark</v>
          </cell>
          <cell r="B13" t="str">
            <v>Jõhvi</v>
          </cell>
          <cell r="C13" t="str">
            <v>Järve Bussipark</v>
          </cell>
        </row>
        <row r="14">
          <cell r="A14" t="str">
            <v>Jõhvi_Ekspress Auto L</v>
          </cell>
          <cell r="B14" t="str">
            <v>Jõhvi</v>
          </cell>
          <cell r="C14" t="str">
            <v>Ekspress Auto L</v>
          </cell>
        </row>
        <row r="15">
          <cell r="A15" t="str">
            <v>Järvamaa_Atko Trans</v>
          </cell>
          <cell r="B15" t="str">
            <v>Järvamaa</v>
          </cell>
          <cell r="C15" t="str">
            <v>Atko Trans</v>
          </cell>
        </row>
        <row r="16">
          <cell r="A16" t="str">
            <v>K-Järve_Järve Bussipark</v>
          </cell>
          <cell r="B16" t="str">
            <v>K-Järve</v>
          </cell>
          <cell r="C16" t="str">
            <v>Järve Bussipark</v>
          </cell>
        </row>
        <row r="17">
          <cell r="A17" t="str">
            <v>K-Järve_Ekspress Auto L</v>
          </cell>
          <cell r="B17" t="str">
            <v>K-Järve</v>
          </cell>
          <cell r="C17" t="str">
            <v>Ekspress Auto L</v>
          </cell>
        </row>
        <row r="18">
          <cell r="A18" t="str">
            <v>Kuressaare_Harjumaa Liinid Saaremaa</v>
          </cell>
          <cell r="B18" t="str">
            <v>Kuressaare</v>
          </cell>
          <cell r="C18" t="str">
            <v>Harjumaa Liinid Saaremaa</v>
          </cell>
        </row>
        <row r="19">
          <cell r="A19" t="str">
            <v>Läänemaa_M.K. Reis-X Haapsalu</v>
          </cell>
          <cell r="B19" t="str">
            <v>Läänemaa</v>
          </cell>
          <cell r="C19" t="str">
            <v>M.K. Reis-X Haapsalu</v>
          </cell>
        </row>
        <row r="20">
          <cell r="A20" t="str">
            <v>Lääne-Virumaa_GoBus Rakvere</v>
          </cell>
          <cell r="B20" t="str">
            <v>Lääne-Virumaa</v>
          </cell>
          <cell r="C20" t="str">
            <v>GoBus Rakvere</v>
          </cell>
        </row>
        <row r="21">
          <cell r="A21" t="str">
            <v>Maardu_Temptrans AS</v>
          </cell>
          <cell r="B21" t="str">
            <v>Maardu</v>
          </cell>
          <cell r="C21" t="str">
            <v>Temptrans AS</v>
          </cell>
          <cell r="D21">
            <v>10035301</v>
          </cell>
          <cell r="E21">
            <v>74114</v>
          </cell>
          <cell r="F21" t="str">
            <v>Kroodi tn 8</v>
          </cell>
          <cell r="G21" t="str">
            <v>Maardu</v>
          </cell>
        </row>
        <row r="22">
          <cell r="A22" t="str">
            <v>Maardu-Tallinn_Temptrans AS</v>
          </cell>
          <cell r="B22" t="str">
            <v>Maardu-Tallinn</v>
          </cell>
          <cell r="C22" t="str">
            <v>Temptrans AS</v>
          </cell>
          <cell r="D22">
            <v>10035301</v>
          </cell>
          <cell r="E22">
            <v>74114</v>
          </cell>
          <cell r="F22" t="str">
            <v>Kroodi tn 8</v>
          </cell>
          <cell r="G22" t="str">
            <v>Maardu</v>
          </cell>
        </row>
        <row r="23">
          <cell r="A23" t="str">
            <v>Narva_Narva Bussiveod</v>
          </cell>
          <cell r="B23" t="str">
            <v>Narva</v>
          </cell>
          <cell r="C23" t="str">
            <v>Narva Bussiveod</v>
          </cell>
        </row>
        <row r="24">
          <cell r="A24" t="str">
            <v>Narva-Jõesuu_Narva Bussiveod</v>
          </cell>
          <cell r="B24" t="str">
            <v>Narva-Jõesuu</v>
          </cell>
          <cell r="C24" t="str">
            <v>Narva Bussiveod</v>
          </cell>
        </row>
        <row r="25">
          <cell r="A25" t="str">
            <v>Paide_Atko Trans</v>
          </cell>
          <cell r="B25" t="str">
            <v>Paide</v>
          </cell>
          <cell r="C25" t="str">
            <v>Atko Trans</v>
          </cell>
        </row>
        <row r="26">
          <cell r="A26" t="str">
            <v>Põltsamaa_Eltor</v>
          </cell>
          <cell r="B26" t="str">
            <v>Põltsamaa</v>
          </cell>
          <cell r="C26" t="str">
            <v>Eltor</v>
          </cell>
        </row>
        <row r="27">
          <cell r="A27" t="str">
            <v>Põlva_Harjumaa Liinid Põlva</v>
          </cell>
          <cell r="B27" t="str">
            <v>Põlva</v>
          </cell>
          <cell r="C27" t="str">
            <v>Harjumaa Liinid Põlva</v>
          </cell>
        </row>
        <row r="28">
          <cell r="A28" t="str">
            <v>Põlva maakond_Harjumaa Liinid Põlva</v>
          </cell>
          <cell r="B28" t="str">
            <v>Põlva maakond</v>
          </cell>
          <cell r="C28" t="str">
            <v>Harjumaa Liinid Põlva</v>
          </cell>
        </row>
        <row r="29">
          <cell r="A29" t="str">
            <v>Pärnu_GoBus Pärnu</v>
          </cell>
          <cell r="B29" t="str">
            <v>Pärnu</v>
          </cell>
          <cell r="C29" t="str">
            <v>GoBus Pärnu</v>
          </cell>
        </row>
        <row r="30">
          <cell r="A30" t="str">
            <v>Pärnu maakond_M.K. Reis-X Pärnu</v>
          </cell>
          <cell r="B30" t="str">
            <v>Pärnu maakond</v>
          </cell>
          <cell r="C30" t="str">
            <v>M.K. Reis-X Pärnu</v>
          </cell>
        </row>
        <row r="31">
          <cell r="A31" t="str">
            <v>Pärnu maakond_Mulgi Reisid</v>
          </cell>
          <cell r="B31" t="str">
            <v>Pärnu maakond</v>
          </cell>
          <cell r="C31" t="str">
            <v>Mulgi Reisid</v>
          </cell>
          <cell r="D31">
            <v>10122514</v>
          </cell>
          <cell r="E31">
            <v>71720</v>
          </cell>
          <cell r="F31" t="str">
            <v>Pargi tn 5A</v>
          </cell>
          <cell r="G31" t="str">
            <v>Viljandi</v>
          </cell>
        </row>
        <row r="32">
          <cell r="A32" t="str">
            <v>Pärnu-Tallinn_GoBus Pärnu</v>
          </cell>
          <cell r="B32" t="str">
            <v>Pärnu-Tallinn</v>
          </cell>
          <cell r="C32" t="str">
            <v>GoBus Pärnu</v>
          </cell>
        </row>
        <row r="33">
          <cell r="A33" t="str">
            <v>Pärnu-Tartu_GoBus Pärnu</v>
          </cell>
          <cell r="B33" t="str">
            <v>Pärnu-Tartu</v>
          </cell>
          <cell r="C33" t="str">
            <v>GoBus Pärnu</v>
          </cell>
        </row>
        <row r="34">
          <cell r="A34" t="str">
            <v>Rakvere_M.K. Reis-X</v>
          </cell>
          <cell r="B34" t="str">
            <v>Rakvere</v>
          </cell>
          <cell r="C34" t="str">
            <v>M.K. Reis-X</v>
          </cell>
        </row>
        <row r="35">
          <cell r="A35" t="str">
            <v>Rapla_Rapla Bussipark</v>
          </cell>
          <cell r="B35" t="str">
            <v>Rapla</v>
          </cell>
          <cell r="C35" t="str">
            <v>Rapla Bussipark</v>
          </cell>
          <cell r="D35">
            <v>11096842</v>
          </cell>
          <cell r="E35">
            <v>79513</v>
          </cell>
          <cell r="F35" t="str">
            <v>Tallinna mnt 3</v>
          </cell>
          <cell r="G35" t="str">
            <v>Rapla</v>
          </cell>
        </row>
        <row r="36">
          <cell r="A36" t="str">
            <v>Rapla maakond_Rapla Bussipark</v>
          </cell>
          <cell r="B36" t="str">
            <v>Rapla maakond</v>
          </cell>
          <cell r="C36" t="str">
            <v>Rapla Bussipark</v>
          </cell>
          <cell r="D36">
            <v>11096842</v>
          </cell>
          <cell r="E36">
            <v>79513</v>
          </cell>
          <cell r="F36" t="str">
            <v>Tallinna mnt 3</v>
          </cell>
          <cell r="G36" t="str">
            <v>Rapla</v>
          </cell>
        </row>
        <row r="37">
          <cell r="A37" t="str">
            <v>Saaremaa_Harjumaa Liinid Saaremaa</v>
          </cell>
          <cell r="B37" t="str">
            <v>Saaremaa</v>
          </cell>
          <cell r="C37" t="str">
            <v>Harjumaa Liinid Saaremaa</v>
          </cell>
        </row>
        <row r="38">
          <cell r="A38" t="str">
            <v>Tallinn-Pärnu_Taisto Transport AS</v>
          </cell>
          <cell r="B38" t="str">
            <v>Tallinn-Pärnu</v>
          </cell>
          <cell r="C38" t="str">
            <v>Taisto Transport AS</v>
          </cell>
          <cell r="D38">
            <v>10414949</v>
          </cell>
          <cell r="E38">
            <v>66405</v>
          </cell>
          <cell r="F38" t="str">
            <v xml:space="preserve">Kollino küla Antsla vald </v>
          </cell>
          <cell r="G38" t="str">
            <v>Võrumaa</v>
          </cell>
        </row>
        <row r="39">
          <cell r="A39" t="str">
            <v>Tallinn-Riia_Hansabuss</v>
          </cell>
          <cell r="B39" t="str">
            <v>Tallinn-Riia</v>
          </cell>
          <cell r="C39" t="str">
            <v>Hansabuss</v>
          </cell>
        </row>
        <row r="40">
          <cell r="A40" t="str">
            <v>Tallinn-Tartu_Taisto Transport AS</v>
          </cell>
          <cell r="B40" t="str">
            <v>Tallinn-Tartu</v>
          </cell>
          <cell r="C40" t="str">
            <v>Taisto Transport AS</v>
          </cell>
          <cell r="D40">
            <v>10414949</v>
          </cell>
          <cell r="E40">
            <v>66405</v>
          </cell>
          <cell r="F40" t="str">
            <v xml:space="preserve">Kollino küla Antsla vald </v>
          </cell>
          <cell r="G40" t="str">
            <v>Võrumaa</v>
          </cell>
        </row>
        <row r="41">
          <cell r="A41" t="str">
            <v>Tartu maakond_Tarbus</v>
          </cell>
          <cell r="B41" t="str">
            <v>Tartu maakond</v>
          </cell>
          <cell r="C41" t="str">
            <v>Tarbus</v>
          </cell>
          <cell r="D41">
            <v>11980823</v>
          </cell>
          <cell r="E41">
            <v>50105</v>
          </cell>
          <cell r="F41" t="str">
            <v>Ringtee 25</v>
          </cell>
          <cell r="G41" t="str">
            <v>Tartu</v>
          </cell>
        </row>
        <row r="42">
          <cell r="A42" t="str">
            <v>Türi_Atko Trans</v>
          </cell>
          <cell r="B42" t="str">
            <v>Türi</v>
          </cell>
          <cell r="C42" t="str">
            <v>Atko Trans</v>
          </cell>
        </row>
        <row r="43">
          <cell r="A43" t="str">
            <v>Valga_Atko Trans Valga</v>
          </cell>
          <cell r="B43" t="str">
            <v>Valga</v>
          </cell>
          <cell r="C43" t="str">
            <v>Atko Trans Valga</v>
          </cell>
        </row>
        <row r="44">
          <cell r="A44" t="str">
            <v>Valga maakond_Atko Trans Valga</v>
          </cell>
          <cell r="B44" t="str">
            <v>Valga maakond</v>
          </cell>
          <cell r="C44" t="str">
            <v>Atko Trans Valga</v>
          </cell>
        </row>
        <row r="45">
          <cell r="A45" t="str">
            <v>Viljandi_MTG Viljandi</v>
          </cell>
          <cell r="B45" t="str">
            <v>Viljandi</v>
          </cell>
          <cell r="C45" t="str">
            <v>MTG Viljandi</v>
          </cell>
          <cell r="D45">
            <v>10528989</v>
          </cell>
          <cell r="E45">
            <v>71720</v>
          </cell>
          <cell r="F45" t="str">
            <v>Pargi tn 5B</v>
          </cell>
          <cell r="G45" t="str">
            <v>Viljandi</v>
          </cell>
        </row>
        <row r="46">
          <cell r="A46" t="str">
            <v>Viljandi maakond_MTG Viljandi</v>
          </cell>
          <cell r="B46" t="str">
            <v>Viljandi maakond</v>
          </cell>
          <cell r="C46" t="str">
            <v>MTG Viljandi</v>
          </cell>
          <cell r="D46">
            <v>10528989</v>
          </cell>
          <cell r="E46">
            <v>71720</v>
          </cell>
          <cell r="F46" t="str">
            <v>Pargi tn 5B</v>
          </cell>
          <cell r="G46" t="str">
            <v>Viljandi</v>
          </cell>
        </row>
        <row r="47">
          <cell r="A47" t="str">
            <v>Viljandi maakond_Mulgi Reisid</v>
          </cell>
          <cell r="B47" t="str">
            <v>Viljandi maakond</v>
          </cell>
          <cell r="C47" t="str">
            <v>Mulgi Reisid</v>
          </cell>
          <cell r="D47">
            <v>10122514</v>
          </cell>
          <cell r="E47">
            <v>71720</v>
          </cell>
          <cell r="F47" t="str">
            <v>Pargi tn 5A</v>
          </cell>
          <cell r="G47" t="str">
            <v>Viljandi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ED034-0270-4F9F-9CFE-E99007B1189F}">
  <dimension ref="A1:G21"/>
  <sheetViews>
    <sheetView workbookViewId="0"/>
  </sheetViews>
  <sheetFormatPr defaultRowHeight="14.4" x14ac:dyDescent="0.3"/>
  <cols>
    <col min="1" max="1" width="5.109375" customWidth="1"/>
    <col min="2" max="2" width="8.6640625" bestFit="1" customWidth="1"/>
    <col min="3" max="3" width="38.33203125" customWidth="1"/>
    <col min="4" max="4" width="12.33203125" bestFit="1" customWidth="1"/>
    <col min="5" max="5" width="10.6640625" bestFit="1" customWidth="1"/>
    <col min="6" max="6" width="21.5546875" customWidth="1"/>
    <col min="7" max="7" width="12.33203125" customWidth="1"/>
  </cols>
  <sheetData>
    <row r="1" spans="1:7" ht="34.799999999999997" x14ac:dyDescent="0.3">
      <c r="A1" s="51" t="s">
        <v>115</v>
      </c>
      <c r="B1" s="52" t="s">
        <v>116</v>
      </c>
      <c r="C1" s="52" t="s">
        <v>117</v>
      </c>
      <c r="D1" s="52" t="s">
        <v>118</v>
      </c>
      <c r="E1" s="52" t="s">
        <v>119</v>
      </c>
      <c r="F1" s="67" t="s">
        <v>143</v>
      </c>
      <c r="G1" s="53" t="s">
        <v>120</v>
      </c>
    </row>
    <row r="2" spans="1:7" x14ac:dyDescent="0.3">
      <c r="A2" s="45">
        <v>1</v>
      </c>
      <c r="B2" s="45" t="s">
        <v>121</v>
      </c>
      <c r="C2" s="45">
        <v>100</v>
      </c>
      <c r="D2" s="54">
        <v>45754</v>
      </c>
      <c r="E2" s="64">
        <v>10.23</v>
      </c>
      <c r="F2" s="66"/>
      <c r="G2" s="64"/>
    </row>
    <row r="3" spans="1:7" x14ac:dyDescent="0.3">
      <c r="A3" s="45">
        <v>2</v>
      </c>
      <c r="B3" s="45" t="s">
        <v>122</v>
      </c>
      <c r="C3" s="45">
        <v>150</v>
      </c>
      <c r="D3" s="54">
        <v>45755</v>
      </c>
      <c r="E3" s="64">
        <v>1.1200000000000001</v>
      </c>
      <c r="F3" s="64"/>
      <c r="G3" s="64"/>
    </row>
    <row r="4" spans="1:7" x14ac:dyDescent="0.3">
      <c r="A4" s="45">
        <v>3</v>
      </c>
      <c r="B4" s="45" t="s">
        <v>123</v>
      </c>
      <c r="C4" s="45">
        <v>1</v>
      </c>
      <c r="D4" s="54">
        <v>45756</v>
      </c>
      <c r="E4" s="64">
        <v>123.47</v>
      </c>
      <c r="F4" s="64"/>
      <c r="G4" s="64"/>
    </row>
    <row r="5" spans="1:7" x14ac:dyDescent="0.3">
      <c r="A5" s="45">
        <v>4</v>
      </c>
      <c r="B5" s="45" t="s">
        <v>124</v>
      </c>
      <c r="C5" s="45">
        <v>125</v>
      </c>
      <c r="D5" s="54">
        <v>45757</v>
      </c>
      <c r="E5" s="64">
        <v>23.21</v>
      </c>
      <c r="F5" s="64"/>
      <c r="G5" s="64"/>
    </row>
    <row r="6" spans="1:7" x14ac:dyDescent="0.3">
      <c r="A6" s="45">
        <v>5</v>
      </c>
      <c r="B6" s="45" t="s">
        <v>125</v>
      </c>
      <c r="C6" s="45">
        <v>125</v>
      </c>
      <c r="D6" s="54">
        <v>45758</v>
      </c>
      <c r="E6" s="64">
        <v>12.35</v>
      </c>
      <c r="F6" s="64"/>
      <c r="G6" s="64"/>
    </row>
    <row r="7" spans="1:7" x14ac:dyDescent="0.3">
      <c r="A7" s="45">
        <v>6</v>
      </c>
      <c r="B7" s="45" t="s">
        <v>126</v>
      </c>
      <c r="C7" s="45">
        <v>3</v>
      </c>
      <c r="D7" s="54">
        <v>45759</v>
      </c>
      <c r="E7" s="64">
        <v>120.34</v>
      </c>
      <c r="F7" s="64"/>
      <c r="G7" s="64"/>
    </row>
    <row r="8" spans="1:7" x14ac:dyDescent="0.3">
      <c r="D8" s="55"/>
      <c r="E8" s="65" t="s">
        <v>127</v>
      </c>
      <c r="F8" s="56"/>
    </row>
    <row r="9" spans="1:7" x14ac:dyDescent="0.3">
      <c r="D9" s="55"/>
    </row>
    <row r="10" spans="1:7" x14ac:dyDescent="0.3">
      <c r="C10" s="57" t="s">
        <v>128</v>
      </c>
      <c r="D10" s="55"/>
      <c r="F10" s="58" t="s">
        <v>129</v>
      </c>
      <c r="G10" s="59"/>
    </row>
    <row r="11" spans="1:7" x14ac:dyDescent="0.3">
      <c r="C11" s="63" t="s">
        <v>130</v>
      </c>
      <c r="D11" s="63"/>
      <c r="F11" s="45" t="s">
        <v>131</v>
      </c>
      <c r="G11" s="60">
        <v>0.08</v>
      </c>
    </row>
    <row r="12" spans="1:7" x14ac:dyDescent="0.3">
      <c r="C12" s="63" t="s">
        <v>132</v>
      </c>
      <c r="D12" s="63"/>
      <c r="F12" s="45" t="s">
        <v>133</v>
      </c>
      <c r="G12" s="61">
        <v>45757</v>
      </c>
    </row>
    <row r="13" spans="1:7" x14ac:dyDescent="0.3">
      <c r="C13" s="63" t="s">
        <v>134</v>
      </c>
      <c r="D13" s="63"/>
      <c r="F13" s="45" t="s">
        <v>135</v>
      </c>
      <c r="G13" s="45">
        <v>500</v>
      </c>
    </row>
    <row r="14" spans="1:7" x14ac:dyDescent="0.3">
      <c r="C14" s="62" t="s">
        <v>136</v>
      </c>
      <c r="D14" s="62"/>
    </row>
    <row r="15" spans="1:7" x14ac:dyDescent="0.3">
      <c r="C15" s="63" t="s">
        <v>137</v>
      </c>
      <c r="D15" s="63"/>
    </row>
    <row r="16" spans="1:7" x14ac:dyDescent="0.3">
      <c r="C16" s="62" t="s">
        <v>138</v>
      </c>
      <c r="D16" s="62"/>
    </row>
    <row r="17" spans="1:4" x14ac:dyDescent="0.3">
      <c r="C17" s="63" t="s">
        <v>144</v>
      </c>
      <c r="D17" s="63"/>
    </row>
    <row r="20" spans="1:4" x14ac:dyDescent="0.3">
      <c r="A20" t="s">
        <v>142</v>
      </c>
    </row>
    <row r="21" spans="1:4" x14ac:dyDescent="0.3">
      <c r="A21" t="s">
        <v>145</v>
      </c>
    </row>
  </sheetData>
  <conditionalFormatting sqref="G2:G7">
    <cfRule type="cellIs" dxfId="4" priority="1" stopIfTrue="1" operator="greaterThan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1230B-1390-4D76-B447-745A94DC6B33}">
  <dimension ref="A1:R18"/>
  <sheetViews>
    <sheetView workbookViewId="0">
      <selection activeCell="A4" sqref="A4:S18"/>
    </sheetView>
  </sheetViews>
  <sheetFormatPr defaultRowHeight="14.4" x14ac:dyDescent="0.3"/>
  <cols>
    <col min="1" max="1" width="10.21875" style="71" bestFit="1" customWidth="1"/>
    <col min="2" max="18" width="10.109375" style="71" bestFit="1" customWidth="1"/>
    <col min="19" max="16384" width="8.88671875" style="71"/>
  </cols>
  <sheetData>
    <row r="1" spans="1:18" x14ac:dyDescent="0.3">
      <c r="A1" s="70">
        <v>46082</v>
      </c>
    </row>
    <row r="4" spans="1:18" x14ac:dyDescent="0.3">
      <c r="A4" s="70">
        <f>A1</f>
        <v>46082</v>
      </c>
      <c r="B4" s="70">
        <f t="shared" ref="B4:R4" si="0">A4+1</f>
        <v>46083</v>
      </c>
      <c r="C4" s="70">
        <f t="shared" si="0"/>
        <v>46084</v>
      </c>
      <c r="D4" s="70">
        <f t="shared" si="0"/>
        <v>46085</v>
      </c>
      <c r="E4" s="70">
        <f t="shared" si="0"/>
        <v>46086</v>
      </c>
      <c r="F4" s="70">
        <f t="shared" si="0"/>
        <v>46087</v>
      </c>
      <c r="G4" s="70">
        <f t="shared" si="0"/>
        <v>46088</v>
      </c>
      <c r="H4" s="70">
        <f t="shared" si="0"/>
        <v>46089</v>
      </c>
      <c r="I4" s="70">
        <f t="shared" si="0"/>
        <v>46090</v>
      </c>
      <c r="J4" s="70">
        <f t="shared" si="0"/>
        <v>46091</v>
      </c>
      <c r="K4" s="70">
        <f t="shared" si="0"/>
        <v>46092</v>
      </c>
      <c r="L4" s="70">
        <f t="shared" si="0"/>
        <v>46093</v>
      </c>
      <c r="M4" s="70">
        <f t="shared" si="0"/>
        <v>46094</v>
      </c>
      <c r="N4" s="70">
        <f t="shared" si="0"/>
        <v>46095</v>
      </c>
      <c r="O4" s="70">
        <f t="shared" si="0"/>
        <v>46096</v>
      </c>
      <c r="P4" s="70">
        <f t="shared" si="0"/>
        <v>46097</v>
      </c>
      <c r="Q4" s="70">
        <f t="shared" si="0"/>
        <v>46098</v>
      </c>
      <c r="R4" s="70">
        <f t="shared" si="0"/>
        <v>46099</v>
      </c>
    </row>
    <row r="5" spans="1:18" x14ac:dyDescent="0.3">
      <c r="A5" s="71">
        <v>1</v>
      </c>
      <c r="B5" s="71">
        <v>2</v>
      </c>
      <c r="C5" s="71">
        <v>3</v>
      </c>
      <c r="D5" s="71">
        <v>4</v>
      </c>
      <c r="E5" s="71">
        <v>5</v>
      </c>
      <c r="F5" s="71">
        <v>6</v>
      </c>
      <c r="G5" s="71">
        <v>7</v>
      </c>
      <c r="H5" s="71">
        <v>8</v>
      </c>
      <c r="I5" s="71">
        <v>9</v>
      </c>
      <c r="J5" s="71">
        <v>10</v>
      </c>
      <c r="K5" s="71">
        <v>11</v>
      </c>
      <c r="L5" s="71">
        <v>12</v>
      </c>
      <c r="M5" s="71">
        <v>13</v>
      </c>
      <c r="N5" s="71">
        <v>14</v>
      </c>
      <c r="O5" s="71">
        <v>15</v>
      </c>
      <c r="P5" s="71">
        <v>16</v>
      </c>
      <c r="Q5" s="71">
        <v>17</v>
      </c>
      <c r="R5" s="71">
        <v>18</v>
      </c>
    </row>
    <row r="6" spans="1:18" x14ac:dyDescent="0.3">
      <c r="A6" s="71">
        <v>1</v>
      </c>
      <c r="B6" s="71">
        <v>2</v>
      </c>
      <c r="C6" s="71">
        <v>3</v>
      </c>
      <c r="D6" s="71">
        <v>4</v>
      </c>
      <c r="E6" s="71">
        <v>5</v>
      </c>
      <c r="F6" s="71">
        <v>6</v>
      </c>
      <c r="G6" s="71">
        <v>7</v>
      </c>
      <c r="H6" s="71">
        <v>8</v>
      </c>
      <c r="I6" s="71">
        <v>9</v>
      </c>
      <c r="J6" s="71">
        <v>10</v>
      </c>
      <c r="K6" s="71">
        <v>11</v>
      </c>
      <c r="L6" s="71">
        <v>12</v>
      </c>
      <c r="M6" s="71">
        <v>13</v>
      </c>
      <c r="N6" s="71">
        <v>14</v>
      </c>
      <c r="O6" s="71">
        <v>15</v>
      </c>
      <c r="P6" s="71">
        <v>16</v>
      </c>
      <c r="Q6" s="71">
        <v>17</v>
      </c>
      <c r="R6" s="71">
        <v>18</v>
      </c>
    </row>
    <row r="7" spans="1:18" x14ac:dyDescent="0.3">
      <c r="A7" s="71">
        <v>1</v>
      </c>
      <c r="B7" s="71">
        <v>2</v>
      </c>
      <c r="C7" s="71">
        <v>3</v>
      </c>
      <c r="D7" s="71">
        <v>4</v>
      </c>
      <c r="E7" s="71">
        <v>5</v>
      </c>
      <c r="F7" s="71">
        <v>6</v>
      </c>
      <c r="G7" s="71">
        <v>7</v>
      </c>
      <c r="H7" s="71">
        <v>8</v>
      </c>
      <c r="I7" s="71">
        <v>9</v>
      </c>
      <c r="J7" s="71">
        <v>10</v>
      </c>
      <c r="K7" s="71">
        <v>11</v>
      </c>
      <c r="L7" s="71">
        <v>12</v>
      </c>
      <c r="M7" s="71">
        <v>13</v>
      </c>
      <c r="N7" s="71">
        <v>14</v>
      </c>
      <c r="O7" s="71">
        <v>15</v>
      </c>
      <c r="P7" s="71">
        <v>16</v>
      </c>
      <c r="Q7" s="71">
        <v>17</v>
      </c>
      <c r="R7" s="71">
        <v>18</v>
      </c>
    </row>
    <row r="8" spans="1:18" x14ac:dyDescent="0.3">
      <c r="A8" s="71">
        <v>1</v>
      </c>
      <c r="B8" s="71">
        <v>2</v>
      </c>
      <c r="C8" s="71">
        <v>3</v>
      </c>
      <c r="D8" s="71">
        <v>4</v>
      </c>
      <c r="E8" s="71">
        <v>5</v>
      </c>
      <c r="F8" s="71">
        <v>6</v>
      </c>
      <c r="G8" s="71">
        <v>7</v>
      </c>
      <c r="H8" s="71">
        <v>8</v>
      </c>
      <c r="I8" s="71">
        <v>9</v>
      </c>
      <c r="J8" s="71">
        <v>10</v>
      </c>
      <c r="K8" s="71">
        <v>11</v>
      </c>
      <c r="L8" s="71">
        <v>12</v>
      </c>
      <c r="M8" s="71">
        <v>13</v>
      </c>
      <c r="N8" s="71">
        <v>14</v>
      </c>
      <c r="O8" s="71">
        <v>15</v>
      </c>
      <c r="P8" s="71">
        <v>16</v>
      </c>
      <c r="Q8" s="71">
        <v>17</v>
      </c>
      <c r="R8" s="71">
        <v>18</v>
      </c>
    </row>
    <row r="9" spans="1:18" x14ac:dyDescent="0.3">
      <c r="A9" s="71">
        <v>1</v>
      </c>
      <c r="B9" s="71">
        <v>2</v>
      </c>
      <c r="C9" s="71">
        <v>3</v>
      </c>
      <c r="D9" s="71">
        <v>4</v>
      </c>
      <c r="E9" s="71">
        <v>5</v>
      </c>
      <c r="F9" s="71">
        <v>6</v>
      </c>
      <c r="G9" s="71">
        <v>7</v>
      </c>
      <c r="H9" s="71">
        <v>8</v>
      </c>
      <c r="I9" s="71">
        <v>9</v>
      </c>
      <c r="J9" s="71">
        <v>10</v>
      </c>
      <c r="K9" s="71">
        <v>11</v>
      </c>
      <c r="L9" s="71">
        <v>12</v>
      </c>
      <c r="M9" s="71">
        <v>13</v>
      </c>
      <c r="N9" s="71">
        <v>14</v>
      </c>
      <c r="O9" s="71">
        <v>15</v>
      </c>
      <c r="P9" s="71">
        <v>16</v>
      </c>
      <c r="Q9" s="71">
        <v>17</v>
      </c>
      <c r="R9" s="71">
        <v>18</v>
      </c>
    </row>
    <row r="10" spans="1:18" x14ac:dyDescent="0.3">
      <c r="A10" s="71">
        <v>1</v>
      </c>
      <c r="B10" s="71">
        <v>2</v>
      </c>
      <c r="C10" s="71">
        <v>3</v>
      </c>
      <c r="D10" s="71">
        <v>4</v>
      </c>
      <c r="E10" s="71">
        <v>5</v>
      </c>
      <c r="F10" s="71">
        <v>6</v>
      </c>
      <c r="G10" s="71">
        <v>7</v>
      </c>
      <c r="H10" s="71">
        <v>8</v>
      </c>
      <c r="I10" s="71">
        <v>9</v>
      </c>
      <c r="J10" s="71">
        <v>10</v>
      </c>
      <c r="K10" s="71">
        <v>11</v>
      </c>
      <c r="L10" s="71">
        <v>12</v>
      </c>
      <c r="M10" s="71">
        <v>13</v>
      </c>
      <c r="N10" s="71">
        <v>14</v>
      </c>
      <c r="O10" s="71">
        <v>15</v>
      </c>
      <c r="P10" s="71">
        <v>16</v>
      </c>
      <c r="Q10" s="71">
        <v>17</v>
      </c>
      <c r="R10" s="71">
        <v>18</v>
      </c>
    </row>
    <row r="11" spans="1:18" x14ac:dyDescent="0.3">
      <c r="A11" s="71">
        <v>1</v>
      </c>
      <c r="B11" s="71">
        <v>2</v>
      </c>
      <c r="C11" s="71">
        <v>3</v>
      </c>
      <c r="D11" s="71">
        <v>4</v>
      </c>
      <c r="E11" s="71">
        <v>5</v>
      </c>
      <c r="F11" s="71">
        <v>6</v>
      </c>
      <c r="G11" s="71">
        <v>7</v>
      </c>
      <c r="H11" s="71">
        <v>8</v>
      </c>
      <c r="I11" s="71">
        <v>9</v>
      </c>
      <c r="J11" s="71">
        <v>10</v>
      </c>
      <c r="K11" s="71">
        <v>11</v>
      </c>
      <c r="L11" s="71">
        <v>12</v>
      </c>
      <c r="M11" s="71">
        <v>13</v>
      </c>
      <c r="N11" s="71">
        <v>14</v>
      </c>
      <c r="O11" s="71">
        <v>15</v>
      </c>
      <c r="P11" s="71">
        <v>16</v>
      </c>
      <c r="Q11" s="71">
        <v>17</v>
      </c>
      <c r="R11" s="71">
        <v>18</v>
      </c>
    </row>
    <row r="12" spans="1:18" x14ac:dyDescent="0.3">
      <c r="A12" s="71">
        <v>1</v>
      </c>
      <c r="B12" s="71">
        <v>2</v>
      </c>
      <c r="C12" s="71">
        <v>3</v>
      </c>
      <c r="D12" s="71">
        <v>4</v>
      </c>
      <c r="E12" s="71">
        <v>5</v>
      </c>
      <c r="F12" s="71">
        <v>6</v>
      </c>
      <c r="G12" s="71">
        <v>7</v>
      </c>
      <c r="H12" s="71">
        <v>8</v>
      </c>
      <c r="I12" s="71">
        <v>9</v>
      </c>
      <c r="J12" s="71">
        <v>10</v>
      </c>
      <c r="K12" s="71">
        <v>11</v>
      </c>
      <c r="L12" s="71">
        <v>12</v>
      </c>
      <c r="M12" s="71">
        <v>13</v>
      </c>
      <c r="N12" s="71">
        <v>14</v>
      </c>
      <c r="O12" s="71">
        <v>15</v>
      </c>
      <c r="P12" s="71">
        <v>16</v>
      </c>
      <c r="Q12" s="71">
        <v>17</v>
      </c>
      <c r="R12" s="71">
        <v>18</v>
      </c>
    </row>
    <row r="13" spans="1:18" x14ac:dyDescent="0.3">
      <c r="A13" s="71">
        <v>1</v>
      </c>
      <c r="B13" s="71">
        <v>2</v>
      </c>
      <c r="C13" s="71">
        <v>3</v>
      </c>
      <c r="D13" s="71">
        <v>4</v>
      </c>
      <c r="E13" s="71">
        <v>5</v>
      </c>
      <c r="F13" s="71">
        <v>6</v>
      </c>
      <c r="G13" s="71">
        <v>7</v>
      </c>
      <c r="H13" s="71">
        <v>8</v>
      </c>
      <c r="I13" s="71">
        <v>9</v>
      </c>
      <c r="J13" s="71">
        <v>10</v>
      </c>
      <c r="K13" s="71">
        <v>11</v>
      </c>
      <c r="L13" s="71">
        <v>12</v>
      </c>
      <c r="M13" s="71">
        <v>13</v>
      </c>
      <c r="N13" s="71">
        <v>14</v>
      </c>
      <c r="O13" s="71">
        <v>15</v>
      </c>
      <c r="P13" s="71">
        <v>16</v>
      </c>
      <c r="Q13" s="71">
        <v>17</v>
      </c>
      <c r="R13" s="71">
        <v>18</v>
      </c>
    </row>
    <row r="14" spans="1:18" x14ac:dyDescent="0.3">
      <c r="A14" s="71">
        <v>1</v>
      </c>
      <c r="B14" s="71">
        <v>2</v>
      </c>
      <c r="C14" s="71">
        <v>3</v>
      </c>
      <c r="D14" s="71">
        <v>4</v>
      </c>
      <c r="E14" s="71">
        <v>5</v>
      </c>
      <c r="F14" s="71">
        <v>6</v>
      </c>
      <c r="G14" s="71">
        <v>7</v>
      </c>
      <c r="H14" s="71">
        <v>8</v>
      </c>
      <c r="I14" s="71">
        <v>9</v>
      </c>
      <c r="J14" s="71">
        <v>10</v>
      </c>
      <c r="K14" s="71">
        <v>11</v>
      </c>
      <c r="L14" s="71">
        <v>12</v>
      </c>
      <c r="M14" s="71">
        <v>13</v>
      </c>
      <c r="N14" s="71">
        <v>14</v>
      </c>
      <c r="O14" s="71">
        <v>15</v>
      </c>
      <c r="P14" s="71">
        <v>16</v>
      </c>
      <c r="Q14" s="71">
        <v>17</v>
      </c>
      <c r="R14" s="71">
        <v>18</v>
      </c>
    </row>
    <row r="15" spans="1:18" x14ac:dyDescent="0.3">
      <c r="A15" s="71">
        <v>1</v>
      </c>
      <c r="B15" s="71">
        <v>2</v>
      </c>
      <c r="C15" s="71">
        <v>3</v>
      </c>
      <c r="D15" s="71">
        <v>4</v>
      </c>
      <c r="E15" s="71">
        <v>5</v>
      </c>
      <c r="F15" s="71">
        <v>6</v>
      </c>
      <c r="G15" s="71">
        <v>7</v>
      </c>
      <c r="H15" s="71">
        <v>8</v>
      </c>
      <c r="I15" s="71">
        <v>9</v>
      </c>
      <c r="J15" s="71">
        <v>10</v>
      </c>
      <c r="K15" s="71">
        <v>11</v>
      </c>
      <c r="L15" s="71">
        <v>12</v>
      </c>
      <c r="M15" s="71">
        <v>13</v>
      </c>
      <c r="N15" s="71">
        <v>14</v>
      </c>
      <c r="O15" s="71">
        <v>15</v>
      </c>
      <c r="P15" s="71">
        <v>16</v>
      </c>
      <c r="Q15" s="71">
        <v>17</v>
      </c>
      <c r="R15" s="71">
        <v>18</v>
      </c>
    </row>
    <row r="16" spans="1:18" x14ac:dyDescent="0.3">
      <c r="A16" s="71">
        <v>1</v>
      </c>
      <c r="B16" s="71">
        <v>2</v>
      </c>
      <c r="C16" s="71">
        <v>3</v>
      </c>
      <c r="D16" s="71">
        <v>4</v>
      </c>
      <c r="E16" s="71">
        <v>5</v>
      </c>
      <c r="F16" s="71">
        <v>6</v>
      </c>
      <c r="G16" s="71">
        <v>7</v>
      </c>
      <c r="H16" s="71">
        <v>8</v>
      </c>
      <c r="I16" s="71">
        <v>9</v>
      </c>
      <c r="J16" s="71">
        <v>10</v>
      </c>
      <c r="K16" s="71">
        <v>11</v>
      </c>
      <c r="L16" s="71">
        <v>12</v>
      </c>
      <c r="M16" s="71">
        <v>13</v>
      </c>
      <c r="N16" s="71">
        <v>14</v>
      </c>
      <c r="O16" s="71">
        <v>15</v>
      </c>
      <c r="P16" s="71">
        <v>16</v>
      </c>
      <c r="Q16" s="71">
        <v>17</v>
      </c>
      <c r="R16" s="71">
        <v>18</v>
      </c>
    </row>
    <row r="17" spans="1:18" x14ac:dyDescent="0.3">
      <c r="A17" s="71">
        <v>1</v>
      </c>
      <c r="B17" s="71">
        <v>2</v>
      </c>
      <c r="C17" s="71">
        <v>3</v>
      </c>
      <c r="D17" s="71">
        <v>4</v>
      </c>
      <c r="E17" s="71">
        <v>5</v>
      </c>
      <c r="F17" s="71">
        <v>6</v>
      </c>
      <c r="G17" s="71">
        <v>7</v>
      </c>
      <c r="H17" s="71">
        <v>8</v>
      </c>
      <c r="I17" s="71">
        <v>9</v>
      </c>
      <c r="J17" s="71">
        <v>10</v>
      </c>
      <c r="K17" s="71">
        <v>11</v>
      </c>
      <c r="L17" s="71">
        <v>12</v>
      </c>
      <c r="M17" s="71">
        <v>13</v>
      </c>
      <c r="N17" s="71">
        <v>14</v>
      </c>
      <c r="O17" s="71">
        <v>15</v>
      </c>
      <c r="P17" s="71">
        <v>16</v>
      </c>
      <c r="Q17" s="71">
        <v>17</v>
      </c>
      <c r="R17" s="71">
        <v>18</v>
      </c>
    </row>
    <row r="18" spans="1:18" x14ac:dyDescent="0.3">
      <c r="A18" s="71">
        <v>1</v>
      </c>
      <c r="B18" s="71">
        <v>2</v>
      </c>
      <c r="C18" s="71">
        <v>3</v>
      </c>
      <c r="D18" s="71">
        <v>4</v>
      </c>
      <c r="E18" s="71">
        <v>5</v>
      </c>
      <c r="F18" s="71">
        <v>6</v>
      </c>
      <c r="G18" s="71">
        <v>7</v>
      </c>
      <c r="H18" s="71">
        <v>8</v>
      </c>
      <c r="I18" s="71">
        <v>9</v>
      </c>
      <c r="J18" s="71">
        <v>10</v>
      </c>
      <c r="K18" s="71">
        <v>11</v>
      </c>
      <c r="L18" s="71">
        <v>12</v>
      </c>
      <c r="M18" s="71">
        <v>13</v>
      </c>
      <c r="N18" s="71">
        <v>14</v>
      </c>
      <c r="O18" s="71">
        <v>15</v>
      </c>
      <c r="P18" s="71">
        <v>16</v>
      </c>
      <c r="Q18" s="71">
        <v>17</v>
      </c>
      <c r="R18" s="71">
        <v>18</v>
      </c>
    </row>
  </sheetData>
  <conditionalFormatting sqref="A4:R4">
    <cfRule type="expression" dxfId="3" priority="1">
      <formula>WEEKDAY(A4,2)&gt;5</formula>
    </cfRule>
  </conditionalFormatting>
  <conditionalFormatting sqref="A5:R18">
    <cfRule type="expression" dxfId="2" priority="2">
      <formula>WEEKDAY(A$4,2)&gt;5</formula>
    </cfRule>
  </conditionalFormatting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"/>
  <sheetViews>
    <sheetView zoomScale="90" zoomScaleNormal="90" workbookViewId="0">
      <selection activeCell="M6" sqref="M6"/>
    </sheetView>
  </sheetViews>
  <sheetFormatPr defaultColWidth="9.109375" defaultRowHeight="14.4" x14ac:dyDescent="0.3"/>
  <cols>
    <col min="1" max="1" width="2.88671875" style="8" customWidth="1"/>
    <col min="2" max="2" width="8.5546875" style="8" bestFit="1" customWidth="1"/>
    <col min="3" max="3" width="16.109375" style="8" customWidth="1"/>
    <col min="4" max="4" width="20" style="8" customWidth="1"/>
    <col min="5" max="5" width="16.5546875" style="8" customWidth="1"/>
    <col min="6" max="7" width="9.33203125" style="8" customWidth="1"/>
    <col min="8" max="8" width="11.109375" style="8" customWidth="1"/>
    <col min="9" max="9" width="10.5546875" style="8" customWidth="1"/>
    <col min="10" max="10" width="10.109375" style="8" customWidth="1"/>
    <col min="11" max="11" width="10" style="8" customWidth="1"/>
    <col min="12" max="12" width="12" style="8" customWidth="1"/>
    <col min="13" max="13" width="14.5546875" style="8" customWidth="1"/>
    <col min="14" max="14" width="16.6640625" style="8" customWidth="1"/>
    <col min="15" max="16" width="9.109375" style="8"/>
    <col min="17" max="17" width="29.6640625" style="8" bestFit="1" customWidth="1"/>
    <col min="18" max="18" width="13.5546875" style="8" bestFit="1" customWidth="1"/>
    <col min="19" max="19" width="12.88671875" style="8" bestFit="1" customWidth="1"/>
    <col min="20" max="20" width="11" style="8" bestFit="1" customWidth="1"/>
    <col min="21" max="16384" width="9.109375" style="8"/>
  </cols>
  <sheetData>
    <row r="1" spans="1:14" ht="30" customHeight="1" x14ac:dyDescent="0.3">
      <c r="D1" s="9"/>
      <c r="F1" s="10"/>
      <c r="G1" s="11"/>
    </row>
    <row r="2" spans="1:14" ht="12" customHeight="1" x14ac:dyDescent="0.3">
      <c r="D2" s="9"/>
      <c r="E2" s="10"/>
      <c r="F2" s="10"/>
      <c r="G2" s="11"/>
    </row>
    <row r="3" spans="1:14" ht="15.6" x14ac:dyDescent="0.3">
      <c r="C3" s="1" t="s">
        <v>9</v>
      </c>
      <c r="D3" s="41" t="str">
        <f>Sisestus_leht!C1</f>
        <v>51-EK12/119</v>
      </c>
      <c r="F3" s="1"/>
      <c r="H3" s="13"/>
      <c r="I3" s="12"/>
      <c r="J3" s="12"/>
      <c r="K3" s="12"/>
      <c r="L3" s="12"/>
      <c r="M3" s="12"/>
      <c r="N3" s="12"/>
    </row>
    <row r="4" spans="1:14" x14ac:dyDescent="0.3">
      <c r="C4" s="2" t="s">
        <v>11</v>
      </c>
      <c r="D4" s="42" t="str">
        <f>Sisestus_leht!C2</f>
        <v>Omis OÜ</v>
      </c>
      <c r="F4" s="2"/>
      <c r="H4" s="14"/>
      <c r="I4" s="12"/>
      <c r="J4" s="15"/>
      <c r="K4" s="12"/>
      <c r="L4" s="4" t="s">
        <v>1</v>
      </c>
      <c r="M4" s="5">
        <f ca="1">TODAY()</f>
        <v>46100</v>
      </c>
    </row>
    <row r="5" spans="1:14" x14ac:dyDescent="0.3">
      <c r="C5" s="3" t="s">
        <v>0</v>
      </c>
      <c r="D5" s="43" t="str">
        <f>Sisestus_leht!C3</f>
        <v>K.Irp</v>
      </c>
      <c r="F5" s="3"/>
      <c r="H5" s="14"/>
      <c r="I5" s="12"/>
      <c r="J5" s="15"/>
      <c r="K5" s="12"/>
      <c r="L5" s="4" t="s">
        <v>13</v>
      </c>
      <c r="M5" s="6" t="s">
        <v>146</v>
      </c>
    </row>
    <row r="6" spans="1:14" x14ac:dyDescent="0.3">
      <c r="C6" s="2" t="s">
        <v>12</v>
      </c>
      <c r="D6" s="42" t="str">
        <f>Sisestus_leht!C4</f>
        <v>Firma 123</v>
      </c>
      <c r="F6" s="2"/>
      <c r="H6" s="12"/>
      <c r="I6" s="12"/>
      <c r="J6" s="12"/>
      <c r="K6" s="12"/>
      <c r="L6" s="4" t="s">
        <v>14</v>
      </c>
      <c r="M6" s="7">
        <v>1234567</v>
      </c>
    </row>
    <row r="7" spans="1:14" x14ac:dyDescent="0.3"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 ht="33.75" customHeight="1" x14ac:dyDescent="0.3">
      <c r="B8" s="22" t="s">
        <v>16</v>
      </c>
      <c r="C8" s="25" t="s">
        <v>15</v>
      </c>
      <c r="D8" s="23" t="s">
        <v>17</v>
      </c>
      <c r="E8" s="23" t="s">
        <v>18</v>
      </c>
      <c r="F8" s="23" t="s">
        <v>19</v>
      </c>
      <c r="G8" s="23" t="s">
        <v>20</v>
      </c>
      <c r="H8" s="22" t="s">
        <v>21</v>
      </c>
      <c r="I8" s="24" t="s">
        <v>22</v>
      </c>
      <c r="J8" s="22" t="s">
        <v>23</v>
      </c>
      <c r="K8" s="22" t="s">
        <v>24</v>
      </c>
      <c r="L8" s="22" t="s">
        <v>25</v>
      </c>
      <c r="M8" s="24" t="s">
        <v>26</v>
      </c>
    </row>
    <row r="9" spans="1:14" x14ac:dyDescent="0.3">
      <c r="B9" s="16"/>
      <c r="C9" s="32">
        <f>IFERROR(VLOOKUP(Sisestus_leht!B7,andmed,2,FALSE),0)</f>
        <v>0</v>
      </c>
      <c r="D9" s="32" t="str">
        <f>IF(Sisestus_leht!C7="",0,Sisestus_leht!G7&amp;"-"&amp;Sisestus_leht!H7)</f>
        <v>1-10</v>
      </c>
      <c r="E9" s="32" t="str">
        <f>IF(Sisestus_leht!C7="",0,TEXT(Sisestus_leht!C7,"dd.mm")&amp;" - "&amp;TEXT(Sisestus_leht!D7,"dd.mm.yyyy"))</f>
        <v>01.01 - 03.03.2025</v>
      </c>
      <c r="F9" s="32">
        <f>Sisestus_leht!I7</f>
        <v>9</v>
      </c>
      <c r="G9" s="32">
        <f>Sisestus_leht!E7</f>
        <v>20</v>
      </c>
      <c r="H9" s="40">
        <f>G9*4</f>
        <v>80</v>
      </c>
      <c r="I9" s="34">
        <f>G9*60</f>
        <v>1200</v>
      </c>
      <c r="J9" s="32">
        <f>Sisestus_leht!F7</f>
        <v>30</v>
      </c>
      <c r="K9" s="34">
        <f>I9*J9%</f>
        <v>360</v>
      </c>
      <c r="L9" s="34">
        <f>H9*1</f>
        <v>80</v>
      </c>
      <c r="M9" s="35">
        <f>I9-K9+L9</f>
        <v>920</v>
      </c>
    </row>
    <row r="10" spans="1:14" x14ac:dyDescent="0.3">
      <c r="B10" s="16"/>
      <c r="C10" s="32">
        <f>IFERROR(VLOOKUP(Sisestus_leht!B8,andmed,2,FALSE),0)</f>
        <v>0</v>
      </c>
      <c r="D10" s="32">
        <f>IF(Sisestus_leht!C8="",0,Sisestus_leht!G8&amp;"-"&amp;Sisestus_leht!H8)</f>
        <v>0</v>
      </c>
      <c r="E10" s="32">
        <f>IF(Sisestus_leht!C8="",0,TEXT(Sisestus_leht!C8,"dd.mm")&amp;" - "&amp;TEXT(Sisestus_leht!D8,"dd.mm.yyyy"))</f>
        <v>0</v>
      </c>
      <c r="F10" s="32">
        <f>Sisestus_leht!I8</f>
        <v>0</v>
      </c>
      <c r="G10" s="32">
        <f>Sisestus_leht!E8</f>
        <v>0</v>
      </c>
      <c r="H10" s="40">
        <f>G10*4</f>
        <v>0</v>
      </c>
      <c r="I10" s="34">
        <f>G10*60</f>
        <v>0</v>
      </c>
      <c r="J10" s="32">
        <f>Sisestus_leht!F8</f>
        <v>0</v>
      </c>
      <c r="K10" s="34">
        <f>I10*J10%</f>
        <v>0</v>
      </c>
      <c r="L10" s="34">
        <f>H10*1</f>
        <v>0</v>
      </c>
      <c r="M10" s="35">
        <f>I10-K10+L10</f>
        <v>0</v>
      </c>
    </row>
    <row r="11" spans="1:14" x14ac:dyDescent="0.3">
      <c r="B11" s="16"/>
      <c r="C11" s="32">
        <f>IFERROR(VLOOKUP(Sisestus_leht!B9,andmed,2,FALSE),0)</f>
        <v>0</v>
      </c>
      <c r="D11" s="32">
        <f>IF(Sisestus_leht!C9="",0,Sisestus_leht!G9&amp;"-"&amp;Sisestus_leht!H9)</f>
        <v>0</v>
      </c>
      <c r="E11" s="32">
        <f>IF(Sisestus_leht!C9="",0,TEXT(Sisestus_leht!C9,"dd.mm")&amp;" - "&amp;TEXT(Sisestus_leht!D9,"dd.mm.yyyy"))</f>
        <v>0</v>
      </c>
      <c r="F11" s="32">
        <f>Sisestus_leht!I9</f>
        <v>0</v>
      </c>
      <c r="G11" s="32">
        <f>Sisestus_leht!E9</f>
        <v>0</v>
      </c>
      <c r="H11" s="40">
        <f>G11*4</f>
        <v>0</v>
      </c>
      <c r="I11" s="34">
        <f>G11*60</f>
        <v>0</v>
      </c>
      <c r="J11" s="32">
        <f>Sisestus_leht!F9</f>
        <v>0</v>
      </c>
      <c r="K11" s="34">
        <f>I11*J11%</f>
        <v>0</v>
      </c>
      <c r="L11" s="34">
        <f>H11*1</f>
        <v>0</v>
      </c>
      <c r="M11" s="35">
        <f>I11-K11+L11</f>
        <v>0</v>
      </c>
    </row>
    <row r="12" spans="1:14" x14ac:dyDescent="0.3">
      <c r="A12" s="29"/>
      <c r="B12" s="16"/>
      <c r="C12" s="32">
        <f>IFERROR(VLOOKUP(Sisestus_leht!B10,andmed,2,FALSE),0)</f>
        <v>0</v>
      </c>
      <c r="D12" s="32">
        <f>IF(Sisestus_leht!C10="",0,Sisestus_leht!G10&amp;"-"&amp;Sisestus_leht!H10)</f>
        <v>0</v>
      </c>
      <c r="E12" s="32">
        <f>IF(Sisestus_leht!C10="",0,TEXT(Sisestus_leht!C10,"dd.mm")&amp;" - "&amp;TEXT(Sisestus_leht!D10,"dd.mm.yyyy"))</f>
        <v>0</v>
      </c>
      <c r="F12" s="32">
        <f>Sisestus_leht!I10</f>
        <v>0</v>
      </c>
      <c r="G12" s="32">
        <f>Sisestus_leht!E10</f>
        <v>0</v>
      </c>
      <c r="H12" s="40">
        <f>G12*4</f>
        <v>0</v>
      </c>
      <c r="I12" s="34">
        <f>G12*60</f>
        <v>0</v>
      </c>
      <c r="J12" s="32">
        <f>Sisestus_leht!F10</f>
        <v>0</v>
      </c>
      <c r="K12" s="34">
        <f>I12*J12%</f>
        <v>0</v>
      </c>
      <c r="L12" s="34">
        <f>H12*1</f>
        <v>0</v>
      </c>
      <c r="M12" s="35">
        <f>I12-K12+L12</f>
        <v>0</v>
      </c>
    </row>
    <row r="13" spans="1:14" x14ac:dyDescent="0.3">
      <c r="A13" s="29"/>
      <c r="B13" s="16"/>
      <c r="C13" s="32">
        <f>IFERROR(VLOOKUP(Sisestus_leht!B11,andmed,2,FALSE),0)</f>
        <v>0</v>
      </c>
      <c r="D13" s="32">
        <f>IF(Sisestus_leht!C11="",0,Sisestus_leht!G11&amp;"-"&amp;Sisestus_leht!H11)</f>
        <v>0</v>
      </c>
      <c r="E13" s="32">
        <f>IF(Sisestus_leht!C11="",0,TEXT(Sisestus_leht!C11,"dd.mm")&amp;" - "&amp;TEXT(Sisestus_leht!D11,"dd.mm.yyyy"))</f>
        <v>0</v>
      </c>
      <c r="F13" s="32">
        <f>Sisestus_leht!I11</f>
        <v>0</v>
      </c>
      <c r="G13" s="32">
        <f>Sisestus_leht!E11</f>
        <v>0</v>
      </c>
      <c r="H13" s="40">
        <f>G13*4</f>
        <v>0</v>
      </c>
      <c r="I13" s="34">
        <f>G13*60</f>
        <v>0</v>
      </c>
      <c r="J13" s="32">
        <f>Sisestus_leht!F11</f>
        <v>0</v>
      </c>
      <c r="K13" s="34">
        <f>I13*J13%</f>
        <v>0</v>
      </c>
      <c r="L13" s="34">
        <f>H13*1</f>
        <v>0</v>
      </c>
      <c r="M13" s="35">
        <f>I13-K13+L13</f>
        <v>0</v>
      </c>
    </row>
    <row r="14" spans="1:14" x14ac:dyDescent="0.3">
      <c r="A14" s="29"/>
      <c r="B14" s="16"/>
      <c r="C14" s="33"/>
      <c r="D14" s="33"/>
      <c r="E14" s="33"/>
      <c r="F14" s="16"/>
      <c r="G14" s="36">
        <f>SUM(G9:G13)</f>
        <v>20</v>
      </c>
      <c r="H14" s="36">
        <f>SUM(H9:H13)</f>
        <v>80</v>
      </c>
      <c r="I14" s="37">
        <f>SUM(I9:I13)</f>
        <v>1200</v>
      </c>
      <c r="J14" s="38"/>
      <c r="K14" s="39">
        <f>SUM(K9:K13)</f>
        <v>360</v>
      </c>
      <c r="L14" s="39">
        <f>SUM(L9:L13)</f>
        <v>80</v>
      </c>
      <c r="M14" s="39">
        <f>SUM(M9:M13)</f>
        <v>920</v>
      </c>
    </row>
    <row r="15" spans="1:14" x14ac:dyDescent="0.3">
      <c r="D15" s="17"/>
      <c r="E15" s="17"/>
      <c r="F15" s="17"/>
      <c r="G15" s="17"/>
      <c r="H15" s="17"/>
      <c r="I15" s="17"/>
      <c r="J15" s="17"/>
      <c r="L15" s="18" t="s">
        <v>3</v>
      </c>
      <c r="M15" s="19">
        <f>I14</f>
        <v>1200</v>
      </c>
    </row>
    <row r="16" spans="1:14" x14ac:dyDescent="0.3">
      <c r="D16" s="17"/>
      <c r="E16" s="17"/>
      <c r="F16" s="17"/>
      <c r="G16" s="17"/>
      <c r="H16" s="17"/>
      <c r="I16" s="17"/>
      <c r="J16" s="17"/>
      <c r="L16" s="18" t="s">
        <v>4</v>
      </c>
      <c r="M16" s="19">
        <f>K14</f>
        <v>360</v>
      </c>
    </row>
    <row r="17" spans="3:13" x14ac:dyDescent="0.3">
      <c r="D17" s="17"/>
      <c r="E17" s="17"/>
      <c r="F17" s="17"/>
      <c r="G17" s="17"/>
      <c r="H17" s="17"/>
      <c r="I17" s="17"/>
      <c r="J17" s="17"/>
      <c r="L17" s="18" t="s">
        <v>2</v>
      </c>
      <c r="M17" s="19">
        <f>L14</f>
        <v>80</v>
      </c>
    </row>
    <row r="18" spans="3:13" x14ac:dyDescent="0.3">
      <c r="D18" s="17"/>
      <c r="E18" s="17"/>
      <c r="F18" s="17"/>
      <c r="G18" s="12"/>
      <c r="H18" s="12"/>
      <c r="I18" s="12"/>
      <c r="J18" s="12"/>
      <c r="L18" s="18" t="s">
        <v>28</v>
      </c>
      <c r="M18" s="20">
        <f>M15-M16+M17</f>
        <v>920</v>
      </c>
    </row>
    <row r="19" spans="3:13" x14ac:dyDescent="0.3">
      <c r="D19" s="17"/>
      <c r="E19" s="17"/>
      <c r="F19" s="17"/>
      <c r="G19" s="12"/>
      <c r="H19" s="12"/>
      <c r="I19" s="12"/>
      <c r="J19" s="12"/>
      <c r="L19" s="18" t="s">
        <v>5</v>
      </c>
      <c r="M19" s="21">
        <f>M18*20%</f>
        <v>184</v>
      </c>
    </row>
    <row r="20" spans="3:13" x14ac:dyDescent="0.3">
      <c r="D20" s="17"/>
      <c r="E20" s="17"/>
      <c r="F20" s="17"/>
      <c r="G20" s="12"/>
      <c r="H20" s="12"/>
      <c r="I20" s="12"/>
      <c r="J20" s="12"/>
      <c r="L20" s="18" t="s">
        <v>29</v>
      </c>
      <c r="M20" s="21">
        <f>SUM(M18:M19)</f>
        <v>1104</v>
      </c>
    </row>
    <row r="21" spans="3:13" x14ac:dyDescent="0.3">
      <c r="D21" s="17"/>
      <c r="E21" s="17"/>
      <c r="F21" s="17"/>
      <c r="G21" s="12"/>
      <c r="H21" s="12"/>
      <c r="I21" s="12"/>
      <c r="J21" s="12"/>
    </row>
    <row r="22" spans="3:13" x14ac:dyDescent="0.3">
      <c r="D22" s="17"/>
      <c r="E22" s="17"/>
      <c r="F22" s="17"/>
      <c r="G22" s="12"/>
      <c r="H22" s="12"/>
      <c r="I22" s="12"/>
      <c r="J22" s="12"/>
    </row>
    <row r="23" spans="3:13" x14ac:dyDescent="0.3">
      <c r="C23" s="12"/>
      <c r="E23" s="17"/>
      <c r="F23" s="17"/>
      <c r="G23" s="17"/>
    </row>
    <row r="24" spans="3:13" x14ac:dyDescent="0.3">
      <c r="E24" s="17"/>
      <c r="F24" s="17"/>
      <c r="G24" s="17"/>
    </row>
  </sheetData>
  <phoneticPr fontId="0" type="noConversion"/>
  <pageMargins left="0.25" right="0.25" top="0.75" bottom="0.75" header="0.3" footer="0.3"/>
  <pageSetup paperSize="9" scale="90" firstPageNumber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1"/>
  <sheetViews>
    <sheetView workbookViewId="0">
      <selection activeCell="N7" sqref="N7"/>
    </sheetView>
  </sheetViews>
  <sheetFormatPr defaultRowHeight="14.4" x14ac:dyDescent="0.3"/>
  <cols>
    <col min="2" max="2" width="29" bestFit="1" customWidth="1"/>
    <col min="3" max="3" width="13.5546875" bestFit="1" customWidth="1"/>
    <col min="4" max="4" width="12.88671875" bestFit="1" customWidth="1"/>
    <col min="5" max="5" width="15.44140625" bestFit="1" customWidth="1"/>
    <col min="6" max="6" width="15.44140625" customWidth="1"/>
    <col min="7" max="7" width="10.5546875" bestFit="1" customWidth="1"/>
    <col min="9" max="9" width="9.6640625" bestFit="1" customWidth="1"/>
    <col min="10" max="10" width="15.6640625" bestFit="1" customWidth="1"/>
  </cols>
  <sheetData>
    <row r="1" spans="1:14" ht="15.6" x14ac:dyDescent="0.3">
      <c r="B1" s="26" t="s">
        <v>99</v>
      </c>
      <c r="C1" s="47" t="s">
        <v>10</v>
      </c>
      <c r="E1" s="8" t="s">
        <v>97</v>
      </c>
      <c r="F1" s="50" t="s">
        <v>147</v>
      </c>
    </row>
    <row r="2" spans="1:14" x14ac:dyDescent="0.3">
      <c r="B2" s="2" t="s">
        <v>11</v>
      </c>
      <c r="C2" s="48" t="s">
        <v>140</v>
      </c>
      <c r="D2" s="8"/>
      <c r="E2" s="8" t="s">
        <v>94</v>
      </c>
      <c r="F2" s="50" t="s">
        <v>30</v>
      </c>
      <c r="G2" s="8"/>
    </row>
    <row r="3" spans="1:14" x14ac:dyDescent="0.3">
      <c r="B3" s="3" t="s">
        <v>0</v>
      </c>
      <c r="C3" s="49" t="s">
        <v>139</v>
      </c>
      <c r="D3" s="8"/>
      <c r="E3" s="8" t="s">
        <v>98</v>
      </c>
      <c r="F3" s="50">
        <v>500</v>
      </c>
      <c r="G3" s="8"/>
    </row>
    <row r="4" spans="1:14" x14ac:dyDescent="0.3">
      <c r="B4" s="2" t="s">
        <v>12</v>
      </c>
      <c r="C4" s="48" t="s">
        <v>141</v>
      </c>
      <c r="D4" s="8"/>
      <c r="E4" s="8"/>
      <c r="F4" s="8"/>
      <c r="G4" s="8"/>
    </row>
    <row r="5" spans="1:14" x14ac:dyDescent="0.3">
      <c r="B5" s="8"/>
      <c r="C5" s="8"/>
      <c r="D5" s="8"/>
      <c r="G5" s="8"/>
    </row>
    <row r="6" spans="1:14" x14ac:dyDescent="0.3">
      <c r="A6" t="s">
        <v>101</v>
      </c>
      <c r="B6" s="8" t="s">
        <v>91</v>
      </c>
      <c r="C6" s="8" t="s">
        <v>92</v>
      </c>
      <c r="D6" s="8" t="s">
        <v>93</v>
      </c>
      <c r="E6" t="s">
        <v>20</v>
      </c>
      <c r="F6" t="s">
        <v>102</v>
      </c>
      <c r="G6" s="8" t="s">
        <v>95</v>
      </c>
      <c r="H6" s="8" t="s">
        <v>96</v>
      </c>
      <c r="I6" s="8" t="s">
        <v>100</v>
      </c>
      <c r="J6" s="8" t="s">
        <v>90</v>
      </c>
      <c r="K6" t="s">
        <v>86</v>
      </c>
      <c r="L6" t="s">
        <v>88</v>
      </c>
      <c r="M6" t="s">
        <v>87</v>
      </c>
      <c r="N6" t="s">
        <v>89</v>
      </c>
    </row>
    <row r="7" spans="1:14" x14ac:dyDescent="0.3">
      <c r="A7">
        <v>1</v>
      </c>
      <c r="B7" s="28"/>
      <c r="C7" s="44">
        <v>45658</v>
      </c>
      <c r="D7" s="44">
        <v>45719</v>
      </c>
      <c r="E7" s="45">
        <v>20</v>
      </c>
      <c r="F7" s="45">
        <v>30</v>
      </c>
      <c r="G7" s="68">
        <f t="shared" ref="G7:H11" si="0">WEEKNUM(C7)</f>
        <v>1</v>
      </c>
      <c r="H7" s="68">
        <f t="shared" si="0"/>
        <v>10</v>
      </c>
      <c r="I7" s="69">
        <f>H7-G7</f>
        <v>9</v>
      </c>
      <c r="J7" s="30" t="str">
        <f>IFERROR(VLOOKUP($B7,andmed,MATCH(J$6,Andmetabel!$A$1:$G$1,0),FALSE),"")</f>
        <v/>
      </c>
      <c r="K7" s="30" t="str">
        <f>IFERROR(VLOOKUP($B7,andmed,MATCH(K$6,Andmetabel!$A$1:$G$1,0),FALSE),"")</f>
        <v/>
      </c>
      <c r="L7" s="30" t="str">
        <f>IFERROR(VLOOKUP($B7,andmed,MATCH(L$6,Andmetabel!$A$1:$G$1,0),FALSE),"")</f>
        <v/>
      </c>
      <c r="M7" s="30" t="str">
        <f>IFERROR(VLOOKUP($B7,andmed,MATCH(M$6,Andmetabel!$A$1:$G$1,0),FALSE),"")</f>
        <v/>
      </c>
      <c r="N7" s="30" t="str">
        <f>IFERROR(VLOOKUP($B7,andmed,MATCH(N$6,Andmetabel!$A$1:$G$1,0),FALSE),"")</f>
        <v/>
      </c>
    </row>
    <row r="8" spans="1:14" x14ac:dyDescent="0.3">
      <c r="A8">
        <v>2</v>
      </c>
      <c r="B8" s="28"/>
      <c r="C8" s="44"/>
      <c r="D8" s="44"/>
      <c r="E8" s="45"/>
      <c r="F8" s="45"/>
      <c r="G8" s="68">
        <f t="shared" si="0"/>
        <v>0</v>
      </c>
      <c r="H8" s="68">
        <f t="shared" si="0"/>
        <v>0</v>
      </c>
      <c r="I8" s="69">
        <f t="shared" ref="I8:I11" si="1">H8-G8</f>
        <v>0</v>
      </c>
      <c r="J8" s="30" t="str">
        <f>IFERROR(VLOOKUP($B8,andmed,MATCH(J$6,Andmetabel!$A$1:$G$1,0),FALSE),"")</f>
        <v/>
      </c>
      <c r="K8" s="30" t="str">
        <f>IFERROR(VLOOKUP($B8,andmed,MATCH(K$6,Andmetabel!$A$1:$G$1,0),FALSE),"")</f>
        <v/>
      </c>
      <c r="L8" s="30" t="str">
        <f>IFERROR(VLOOKUP($B8,andmed,MATCH(L$6,Andmetabel!$A$1:$G$1,0),FALSE),"")</f>
        <v/>
      </c>
      <c r="M8" s="30" t="str">
        <f>IFERROR(VLOOKUP($B8,andmed,MATCH(M$6,Andmetabel!$A$1:$G$1,0),FALSE),"")</f>
        <v/>
      </c>
      <c r="N8" s="30" t="str">
        <f>IFERROR(VLOOKUP($B8,andmed,MATCH(N$6,Andmetabel!$A$1:$G$1,0),FALSE),"")</f>
        <v/>
      </c>
    </row>
    <row r="9" spans="1:14" x14ac:dyDescent="0.3">
      <c r="A9">
        <v>3</v>
      </c>
      <c r="B9" s="28"/>
      <c r="C9" s="46"/>
      <c r="D9" s="46"/>
      <c r="E9" s="45"/>
      <c r="F9" s="45"/>
      <c r="G9" s="68">
        <f t="shared" si="0"/>
        <v>0</v>
      </c>
      <c r="H9" s="68">
        <f t="shared" si="0"/>
        <v>0</v>
      </c>
      <c r="I9" s="69">
        <f t="shared" si="1"/>
        <v>0</v>
      </c>
      <c r="J9" s="30" t="str">
        <f>IFERROR(VLOOKUP($B9,andmed,MATCH(J$6,Andmetabel!$A$1:$G$1,0),FALSE),"")</f>
        <v/>
      </c>
      <c r="K9" s="30" t="str">
        <f>IFERROR(VLOOKUP($B9,andmed,MATCH(K$6,Andmetabel!$A$1:$G$1,0),FALSE),"")</f>
        <v/>
      </c>
      <c r="L9" s="30" t="str">
        <f>IFERROR(VLOOKUP($B9,andmed,MATCH(L$6,Andmetabel!$A$1:$G$1,0),FALSE),"")</f>
        <v/>
      </c>
      <c r="M9" s="30" t="str">
        <f>IFERROR(VLOOKUP($B9,andmed,MATCH(M$6,Andmetabel!$A$1:$G$1,0),FALSE),"")</f>
        <v/>
      </c>
      <c r="N9" s="30" t="str">
        <f>IFERROR(VLOOKUP($B9,andmed,MATCH(N$6,Andmetabel!$A$1:$G$1,0),FALSE),"")</f>
        <v/>
      </c>
    </row>
    <row r="10" spans="1:14" x14ac:dyDescent="0.3">
      <c r="A10">
        <v>4</v>
      </c>
      <c r="B10" s="28"/>
      <c r="C10" s="46"/>
      <c r="D10" s="46"/>
      <c r="E10" s="45"/>
      <c r="F10" s="45"/>
      <c r="G10" s="68">
        <f t="shared" si="0"/>
        <v>0</v>
      </c>
      <c r="H10" s="68">
        <f t="shared" si="0"/>
        <v>0</v>
      </c>
      <c r="I10" s="69">
        <f t="shared" si="1"/>
        <v>0</v>
      </c>
      <c r="J10" s="30" t="str">
        <f>IFERROR(VLOOKUP($B10,andmed,MATCH(J$6,Andmetabel!$A$1:$G$1,0),FALSE),"")</f>
        <v/>
      </c>
      <c r="K10" s="30" t="str">
        <f>IFERROR(VLOOKUP($B10,andmed,MATCH(K$6,Andmetabel!$A$1:$G$1,0),FALSE),"")</f>
        <v/>
      </c>
      <c r="L10" s="30" t="str">
        <f>IFERROR(VLOOKUP($B10,andmed,MATCH(L$6,Andmetabel!$A$1:$G$1,0),FALSE),"")</f>
        <v/>
      </c>
      <c r="M10" s="30" t="str">
        <f>IFERROR(VLOOKUP($B10,andmed,MATCH(M$6,Andmetabel!$A$1:$G$1,0),FALSE),"")</f>
        <v/>
      </c>
      <c r="N10" s="30" t="str">
        <f>IFERROR(VLOOKUP($B10,andmed,MATCH(N$6,Andmetabel!$A$1:$G$1,0),FALSE),"")</f>
        <v/>
      </c>
    </row>
    <row r="11" spans="1:14" x14ac:dyDescent="0.3">
      <c r="A11">
        <v>5</v>
      </c>
      <c r="B11" s="28"/>
      <c r="C11" s="46"/>
      <c r="D11" s="46"/>
      <c r="E11" s="45"/>
      <c r="F11" s="45"/>
      <c r="G11" s="68">
        <f t="shared" si="0"/>
        <v>0</v>
      </c>
      <c r="H11" s="68">
        <f t="shared" si="0"/>
        <v>0</v>
      </c>
      <c r="I11" s="69">
        <f t="shared" si="1"/>
        <v>0</v>
      </c>
      <c r="J11" s="30" t="str">
        <f>IFERROR(VLOOKUP($B11,andmed,MATCH(J$6,Andmetabel!$A$1:$G$1,0),FALSE),"")</f>
        <v/>
      </c>
      <c r="K11" s="30" t="str">
        <f>IFERROR(VLOOKUP($B11,andmed,MATCH(K$6,Andmetabel!$A$1:$G$1,0),FALSE),"")</f>
        <v/>
      </c>
      <c r="L11" s="30" t="str">
        <f>IFERROR(VLOOKUP($B11,andmed,MATCH(L$6,Andmetabel!$A$1:$G$1,0),FALSE),"")</f>
        <v/>
      </c>
      <c r="M11" s="30" t="str">
        <f>IFERROR(VLOOKUP($B11,andmed,MATCH(M$6,Andmetabel!$A$1:$G$1,0),FALSE),"")</f>
        <v/>
      </c>
      <c r="N11" s="30" t="str">
        <f>IFERROR(VLOOKUP($B11,andmed,MATCH(N$6,Andmetabel!$A$1:$G$1,0),FALSE),"")</f>
        <v/>
      </c>
    </row>
  </sheetData>
  <dataValidations count="1">
    <dataValidation type="list" allowBlank="1" showInputMessage="1" showErrorMessage="1" sqref="B7:B11" xr:uid="{00000000-0002-0000-0600-000000000000}">
      <formula1>kood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48"/>
  <sheetViews>
    <sheetView workbookViewId="0">
      <selection activeCell="A2" sqref="A2"/>
    </sheetView>
  </sheetViews>
  <sheetFormatPr defaultRowHeight="14.4" x14ac:dyDescent="0.3"/>
  <cols>
    <col min="1" max="1" width="35.33203125" bestFit="1" customWidth="1"/>
    <col min="2" max="2" width="16.5546875" bestFit="1" customWidth="1"/>
    <col min="3" max="3" width="24.109375" bestFit="1" customWidth="1"/>
    <col min="4" max="4" width="9.6640625" bestFit="1" customWidth="1"/>
    <col min="5" max="5" width="6.88671875" bestFit="1" customWidth="1"/>
    <col min="6" max="6" width="22.44140625" bestFit="1" customWidth="1"/>
    <col min="11" max="11" width="24.6640625" bestFit="1" customWidth="1"/>
  </cols>
  <sheetData>
    <row r="1" spans="1:7" x14ac:dyDescent="0.3">
      <c r="A1" t="s">
        <v>91</v>
      </c>
      <c r="B1" s="27" t="s">
        <v>84</v>
      </c>
      <c r="C1" s="27" t="s">
        <v>85</v>
      </c>
      <c r="D1" t="s">
        <v>86</v>
      </c>
      <c r="E1" t="s">
        <v>88</v>
      </c>
      <c r="F1" t="s">
        <v>87</v>
      </c>
      <c r="G1" t="s">
        <v>89</v>
      </c>
    </row>
    <row r="2" spans="1:7" x14ac:dyDescent="0.3">
      <c r="A2" s="30" t="str">
        <f t="shared" ref="A2:A47" si="0">B2&amp;"_"&amp;C2</f>
        <v>Haapsalu_M.K. Reis-X Haapsalu</v>
      </c>
      <c r="B2" t="s">
        <v>8</v>
      </c>
      <c r="C2" t="s">
        <v>47</v>
      </c>
    </row>
    <row r="3" spans="1:7" x14ac:dyDescent="0.3">
      <c r="A3" s="30" t="str">
        <f t="shared" si="0"/>
        <v>Haapsalu_Reisipaus</v>
      </c>
      <c r="B3" t="s">
        <v>8</v>
      </c>
      <c r="C3" t="s">
        <v>48</v>
      </c>
      <c r="D3">
        <v>10897497</v>
      </c>
      <c r="E3">
        <v>44314</v>
      </c>
      <c r="F3" t="s">
        <v>113</v>
      </c>
      <c r="G3" t="s">
        <v>6</v>
      </c>
    </row>
    <row r="4" spans="1:7" x14ac:dyDescent="0.3">
      <c r="A4" s="30" t="str">
        <f t="shared" si="0"/>
        <v>Harjumaa_Harjumaa Liinid</v>
      </c>
      <c r="B4" t="s">
        <v>51</v>
      </c>
      <c r="C4" t="s">
        <v>49</v>
      </c>
    </row>
    <row r="5" spans="1:7" x14ac:dyDescent="0.3">
      <c r="A5" s="30" t="str">
        <f t="shared" si="0"/>
        <v>Harjumaa_Hansabuss</v>
      </c>
      <c r="B5" t="s">
        <v>51</v>
      </c>
      <c r="C5" t="s">
        <v>50</v>
      </c>
    </row>
    <row r="6" spans="1:7" x14ac:dyDescent="0.3">
      <c r="A6" s="30" t="str">
        <f t="shared" si="0"/>
        <v>Harjumaa_Mulgi Reisid</v>
      </c>
      <c r="B6" t="s">
        <v>51</v>
      </c>
      <c r="C6" t="s">
        <v>52</v>
      </c>
      <c r="D6">
        <v>10122514</v>
      </c>
      <c r="E6">
        <v>71720</v>
      </c>
      <c r="F6" t="s">
        <v>112</v>
      </c>
      <c r="G6" t="s">
        <v>7</v>
      </c>
    </row>
    <row r="7" spans="1:7" x14ac:dyDescent="0.3">
      <c r="A7" s="30" t="str">
        <f t="shared" si="0"/>
        <v>Hiiumaa_Mulgi Reisid</v>
      </c>
      <c r="B7" t="s">
        <v>31</v>
      </c>
      <c r="C7" t="s">
        <v>52</v>
      </c>
      <c r="D7">
        <v>10122514</v>
      </c>
      <c r="E7">
        <v>71720</v>
      </c>
      <c r="F7" t="s">
        <v>112</v>
      </c>
      <c r="G7" t="s">
        <v>7</v>
      </c>
    </row>
    <row r="8" spans="1:7" x14ac:dyDescent="0.3">
      <c r="A8" s="30" t="str">
        <f t="shared" si="0"/>
        <v>Ida-Virumaa_Narva Bussiveod</v>
      </c>
      <c r="B8" t="s">
        <v>32</v>
      </c>
      <c r="C8" t="s">
        <v>53</v>
      </c>
      <c r="D8">
        <v>10247291</v>
      </c>
      <c r="E8">
        <v>21004</v>
      </c>
      <c r="F8" t="s">
        <v>111</v>
      </c>
      <c r="G8" t="s">
        <v>41</v>
      </c>
    </row>
    <row r="9" spans="1:7" x14ac:dyDescent="0.3">
      <c r="A9" s="30" t="str">
        <f t="shared" si="0"/>
        <v>Ida-Virumaa_Järve Bussipark</v>
      </c>
      <c r="B9" t="s">
        <v>32</v>
      </c>
      <c r="C9" t="s">
        <v>54</v>
      </c>
    </row>
    <row r="10" spans="1:7" x14ac:dyDescent="0.3">
      <c r="A10" s="30" t="str">
        <f t="shared" si="0"/>
        <v>Ida-Virumaa_Ekspress Auto L</v>
      </c>
      <c r="B10" t="s">
        <v>32</v>
      </c>
      <c r="C10" t="s">
        <v>55</v>
      </c>
    </row>
    <row r="11" spans="1:7" x14ac:dyDescent="0.3">
      <c r="A11" s="30" t="str">
        <f t="shared" si="0"/>
        <v>Jõgeva_Eltor</v>
      </c>
      <c r="B11" t="s">
        <v>56</v>
      </c>
      <c r="C11" t="s">
        <v>57</v>
      </c>
    </row>
    <row r="12" spans="1:7" x14ac:dyDescent="0.3">
      <c r="A12" s="30" t="str">
        <f t="shared" si="0"/>
        <v>Jõgeva maakond_Eltor</v>
      </c>
      <c r="B12" t="s">
        <v>33</v>
      </c>
      <c r="C12" t="s">
        <v>57</v>
      </c>
    </row>
    <row r="13" spans="1:7" x14ac:dyDescent="0.3">
      <c r="A13" s="30" t="str">
        <f t="shared" si="0"/>
        <v>Jõhvi_Järve Bussipark</v>
      </c>
      <c r="B13" t="s">
        <v>34</v>
      </c>
      <c r="C13" t="s">
        <v>54</v>
      </c>
    </row>
    <row r="14" spans="1:7" x14ac:dyDescent="0.3">
      <c r="A14" s="30" t="str">
        <f t="shared" si="0"/>
        <v>Jõhvi_Ekspress Auto L</v>
      </c>
      <c r="B14" t="s">
        <v>34</v>
      </c>
      <c r="C14" t="s">
        <v>55</v>
      </c>
    </row>
    <row r="15" spans="1:7" x14ac:dyDescent="0.3">
      <c r="A15" s="30" t="str">
        <f t="shared" si="0"/>
        <v>Järvamaa_Atko Trans</v>
      </c>
      <c r="B15" t="s">
        <v>35</v>
      </c>
      <c r="C15" t="s">
        <v>58</v>
      </c>
    </row>
    <row r="16" spans="1:7" x14ac:dyDescent="0.3">
      <c r="A16" s="30" t="str">
        <f t="shared" si="0"/>
        <v>K-Järve_Järve Bussipark</v>
      </c>
      <c r="B16" t="s">
        <v>36</v>
      </c>
      <c r="C16" t="s">
        <v>54</v>
      </c>
    </row>
    <row r="17" spans="1:7" x14ac:dyDescent="0.3">
      <c r="A17" s="30" t="str">
        <f t="shared" si="0"/>
        <v>K-Järve_Ekspress Auto L</v>
      </c>
      <c r="B17" t="s">
        <v>36</v>
      </c>
      <c r="C17" t="s">
        <v>55</v>
      </c>
    </row>
    <row r="18" spans="1:7" x14ac:dyDescent="0.3">
      <c r="A18" s="30" t="str">
        <f t="shared" si="0"/>
        <v>Kuressaare_Harjumaa Liinid Saaremaa</v>
      </c>
      <c r="B18" t="s">
        <v>27</v>
      </c>
      <c r="C18" t="s">
        <v>59</v>
      </c>
    </row>
    <row r="19" spans="1:7" x14ac:dyDescent="0.3">
      <c r="A19" s="30" t="str">
        <f t="shared" si="0"/>
        <v>Läänemaa_M.K. Reis-X Haapsalu</v>
      </c>
      <c r="B19" t="s">
        <v>37</v>
      </c>
      <c r="C19" t="s">
        <v>47</v>
      </c>
    </row>
    <row r="20" spans="1:7" x14ac:dyDescent="0.3">
      <c r="A20" s="30" t="str">
        <f t="shared" si="0"/>
        <v>Lääne-Virumaa_GoBus Rakvere</v>
      </c>
      <c r="B20" t="s">
        <v>38</v>
      </c>
      <c r="C20" t="s">
        <v>60</v>
      </c>
    </row>
    <row r="21" spans="1:7" x14ac:dyDescent="0.3">
      <c r="A21" s="30" t="str">
        <f t="shared" si="0"/>
        <v>Maardu_Temptrans AS</v>
      </c>
      <c r="B21" t="s">
        <v>39</v>
      </c>
      <c r="C21" t="s">
        <v>104</v>
      </c>
      <c r="D21">
        <v>10035301</v>
      </c>
      <c r="E21">
        <v>74114</v>
      </c>
      <c r="F21" t="s">
        <v>103</v>
      </c>
      <c r="G21" t="s">
        <v>39</v>
      </c>
    </row>
    <row r="22" spans="1:7" x14ac:dyDescent="0.3">
      <c r="A22" s="30" t="str">
        <f t="shared" si="0"/>
        <v>Maardu-Tallinn_Temptrans AS</v>
      </c>
      <c r="B22" t="s">
        <v>40</v>
      </c>
      <c r="C22" t="s">
        <v>104</v>
      </c>
      <c r="D22">
        <v>10035301</v>
      </c>
      <c r="E22">
        <v>74114</v>
      </c>
      <c r="F22" t="s">
        <v>103</v>
      </c>
      <c r="G22" t="s">
        <v>39</v>
      </c>
    </row>
    <row r="23" spans="1:7" x14ac:dyDescent="0.3">
      <c r="A23" s="30" t="str">
        <f t="shared" si="0"/>
        <v>Narva_Narva Bussiveod</v>
      </c>
      <c r="B23" t="s">
        <v>41</v>
      </c>
      <c r="C23" t="s">
        <v>53</v>
      </c>
    </row>
    <row r="24" spans="1:7" x14ac:dyDescent="0.3">
      <c r="A24" s="30" t="str">
        <f t="shared" si="0"/>
        <v>Narva-Jõesuu_Narva Bussiveod</v>
      </c>
      <c r="B24" t="s">
        <v>42</v>
      </c>
      <c r="C24" t="s">
        <v>53</v>
      </c>
    </row>
    <row r="25" spans="1:7" x14ac:dyDescent="0.3">
      <c r="A25" s="30" t="str">
        <f t="shared" si="0"/>
        <v>Paide_Atko Trans</v>
      </c>
      <c r="B25" t="s">
        <v>43</v>
      </c>
      <c r="C25" t="s">
        <v>58</v>
      </c>
    </row>
    <row r="26" spans="1:7" x14ac:dyDescent="0.3">
      <c r="A26" s="30" t="str">
        <f t="shared" si="0"/>
        <v>Põltsamaa_Eltor</v>
      </c>
      <c r="B26" t="s">
        <v>44</v>
      </c>
      <c r="C26" t="s">
        <v>57</v>
      </c>
    </row>
    <row r="27" spans="1:7" x14ac:dyDescent="0.3">
      <c r="A27" s="30" t="str">
        <f t="shared" si="0"/>
        <v>Põlva_Harjumaa Liinid Põlva</v>
      </c>
      <c r="B27" t="s">
        <v>61</v>
      </c>
      <c r="C27" t="s">
        <v>62</v>
      </c>
    </row>
    <row r="28" spans="1:7" x14ac:dyDescent="0.3">
      <c r="A28" s="30" t="str">
        <f t="shared" si="0"/>
        <v>Põlva maakond_Harjumaa Liinid Põlva</v>
      </c>
      <c r="B28" t="s">
        <v>45</v>
      </c>
      <c r="C28" t="s">
        <v>62</v>
      </c>
    </row>
    <row r="29" spans="1:7" x14ac:dyDescent="0.3">
      <c r="A29" s="30" t="str">
        <f t="shared" si="0"/>
        <v>Pärnu_GoBus Pärnu</v>
      </c>
      <c r="B29" t="s">
        <v>63</v>
      </c>
      <c r="C29" t="s">
        <v>64</v>
      </c>
    </row>
    <row r="30" spans="1:7" x14ac:dyDescent="0.3">
      <c r="A30" s="30" t="str">
        <f t="shared" si="0"/>
        <v>Pärnu maakond_M.K. Reis-X Pärnu</v>
      </c>
      <c r="B30" t="s">
        <v>46</v>
      </c>
      <c r="C30" t="s">
        <v>65</v>
      </c>
    </row>
    <row r="31" spans="1:7" x14ac:dyDescent="0.3">
      <c r="A31" s="30" t="str">
        <f t="shared" si="0"/>
        <v>Pärnu maakond_Mulgi Reisid</v>
      </c>
      <c r="B31" t="s">
        <v>46</v>
      </c>
      <c r="C31" t="s">
        <v>52</v>
      </c>
      <c r="D31">
        <v>10122514</v>
      </c>
      <c r="E31">
        <v>71720</v>
      </c>
      <c r="F31" t="s">
        <v>112</v>
      </c>
      <c r="G31" t="s">
        <v>7</v>
      </c>
    </row>
    <row r="32" spans="1:7" x14ac:dyDescent="0.3">
      <c r="A32" s="30" t="str">
        <f t="shared" si="0"/>
        <v>Pärnu-Tallinn_GoBus Pärnu</v>
      </c>
      <c r="B32" t="s">
        <v>66</v>
      </c>
      <c r="C32" t="s">
        <v>64</v>
      </c>
    </row>
    <row r="33" spans="1:8" x14ac:dyDescent="0.3">
      <c r="A33" s="30" t="str">
        <f t="shared" si="0"/>
        <v>Pärnu-Tartu_GoBus Pärnu</v>
      </c>
      <c r="B33" t="s">
        <v>67</v>
      </c>
      <c r="C33" t="s">
        <v>64</v>
      </c>
    </row>
    <row r="34" spans="1:8" x14ac:dyDescent="0.3">
      <c r="A34" s="30" t="str">
        <f t="shared" si="0"/>
        <v>Rakvere_M.K. Reis-X</v>
      </c>
      <c r="B34" t="s">
        <v>6</v>
      </c>
      <c r="C34" t="s">
        <v>68</v>
      </c>
    </row>
    <row r="35" spans="1:8" x14ac:dyDescent="0.3">
      <c r="A35" s="30" t="str">
        <f t="shared" si="0"/>
        <v>Rapla_Rapla Bussipark</v>
      </c>
      <c r="B35" t="s">
        <v>69</v>
      </c>
      <c r="C35" t="s">
        <v>70</v>
      </c>
      <c r="D35">
        <v>11096842</v>
      </c>
      <c r="E35">
        <v>79513</v>
      </c>
      <c r="F35" t="s">
        <v>110</v>
      </c>
      <c r="G35" t="s">
        <v>69</v>
      </c>
    </row>
    <row r="36" spans="1:8" x14ac:dyDescent="0.3">
      <c r="A36" s="30" t="str">
        <f t="shared" si="0"/>
        <v>Rapla maakond_Rapla Bussipark</v>
      </c>
      <c r="B36" t="s">
        <v>71</v>
      </c>
      <c r="C36" t="s">
        <v>70</v>
      </c>
      <c r="D36">
        <v>11096842</v>
      </c>
      <c r="E36">
        <v>79513</v>
      </c>
      <c r="F36" t="s">
        <v>110</v>
      </c>
      <c r="G36" t="s">
        <v>69</v>
      </c>
    </row>
    <row r="37" spans="1:8" x14ac:dyDescent="0.3">
      <c r="A37" s="30" t="str">
        <f t="shared" si="0"/>
        <v>Saaremaa_Harjumaa Liinid Saaremaa</v>
      </c>
      <c r="B37" t="s">
        <v>72</v>
      </c>
      <c r="C37" t="s">
        <v>59</v>
      </c>
    </row>
    <row r="38" spans="1:8" x14ac:dyDescent="0.3">
      <c r="A38" s="30" t="str">
        <f t="shared" si="0"/>
        <v>Tallinn-Pärnu_Taisto Transport AS</v>
      </c>
      <c r="B38" t="s">
        <v>73</v>
      </c>
      <c r="C38" t="s">
        <v>107</v>
      </c>
      <c r="D38">
        <v>10414949</v>
      </c>
      <c r="E38">
        <v>66405</v>
      </c>
      <c r="F38" t="s">
        <v>105</v>
      </c>
      <c r="G38" t="s">
        <v>106</v>
      </c>
    </row>
    <row r="39" spans="1:8" x14ac:dyDescent="0.3">
      <c r="A39" s="30" t="str">
        <f t="shared" si="0"/>
        <v>Tallinn-Riia_Hansabuss</v>
      </c>
      <c r="B39" t="s">
        <v>74</v>
      </c>
      <c r="C39" t="s">
        <v>50</v>
      </c>
    </row>
    <row r="40" spans="1:8" x14ac:dyDescent="0.3">
      <c r="A40" s="30" t="str">
        <f t="shared" si="0"/>
        <v>Tallinn-Tartu_Taisto Transport AS</v>
      </c>
      <c r="B40" t="s">
        <v>75</v>
      </c>
      <c r="C40" t="s">
        <v>107</v>
      </c>
      <c r="D40">
        <v>10414949</v>
      </c>
      <c r="E40">
        <v>66405</v>
      </c>
      <c r="F40" t="s">
        <v>105</v>
      </c>
      <c r="G40" t="s">
        <v>106</v>
      </c>
    </row>
    <row r="41" spans="1:8" x14ac:dyDescent="0.3">
      <c r="A41" s="30" t="str">
        <f t="shared" si="0"/>
        <v>Tartu maakond_Tarbus</v>
      </c>
      <c r="B41" t="s">
        <v>76</v>
      </c>
      <c r="C41" t="s">
        <v>77</v>
      </c>
      <c r="D41">
        <v>11980823</v>
      </c>
      <c r="E41">
        <v>50105</v>
      </c>
      <c r="F41" t="s">
        <v>108</v>
      </c>
      <c r="G41" t="s">
        <v>109</v>
      </c>
    </row>
    <row r="42" spans="1:8" x14ac:dyDescent="0.3">
      <c r="A42" s="30" t="str">
        <f t="shared" si="0"/>
        <v>Türi_Atko Trans</v>
      </c>
      <c r="B42" t="s">
        <v>78</v>
      </c>
      <c r="C42" t="s">
        <v>58</v>
      </c>
    </row>
    <row r="43" spans="1:8" x14ac:dyDescent="0.3">
      <c r="A43" s="30" t="str">
        <f t="shared" si="0"/>
        <v>Valga_Atko Trans Valga</v>
      </c>
      <c r="B43" t="s">
        <v>79</v>
      </c>
      <c r="C43" t="s">
        <v>80</v>
      </c>
    </row>
    <row r="44" spans="1:8" x14ac:dyDescent="0.3">
      <c r="A44" s="30" t="str">
        <f t="shared" si="0"/>
        <v>Valga maakond_Atko Trans Valga</v>
      </c>
      <c r="B44" t="s">
        <v>81</v>
      </c>
      <c r="C44" t="s">
        <v>80</v>
      </c>
    </row>
    <row r="45" spans="1:8" x14ac:dyDescent="0.3">
      <c r="A45" s="30" t="str">
        <f t="shared" si="0"/>
        <v>Viljandi_MTG Viljandi</v>
      </c>
      <c r="B45" t="s">
        <v>7</v>
      </c>
      <c r="C45" t="s">
        <v>82</v>
      </c>
      <c r="D45">
        <v>10528989</v>
      </c>
      <c r="E45">
        <v>71720</v>
      </c>
      <c r="F45" t="s">
        <v>114</v>
      </c>
      <c r="G45" t="s">
        <v>7</v>
      </c>
    </row>
    <row r="46" spans="1:8" x14ac:dyDescent="0.3">
      <c r="A46" s="30" t="str">
        <f t="shared" si="0"/>
        <v>Viljandi maakond_MTG Viljandi</v>
      </c>
      <c r="B46" t="s">
        <v>83</v>
      </c>
      <c r="C46" t="s">
        <v>82</v>
      </c>
      <c r="D46">
        <v>10528989</v>
      </c>
      <c r="E46">
        <v>71720</v>
      </c>
      <c r="F46" t="s">
        <v>114</v>
      </c>
      <c r="G46" t="s">
        <v>7</v>
      </c>
    </row>
    <row r="47" spans="1:8" x14ac:dyDescent="0.3">
      <c r="A47" s="30" t="str">
        <f t="shared" si="0"/>
        <v>Viljandi maakond_Mulgi Reisid</v>
      </c>
      <c r="B47" t="s">
        <v>83</v>
      </c>
      <c r="C47" t="s">
        <v>52</v>
      </c>
      <c r="D47">
        <v>10122514</v>
      </c>
      <c r="E47">
        <v>71720</v>
      </c>
      <c r="F47" t="s">
        <v>112</v>
      </c>
      <c r="G47" t="s">
        <v>7</v>
      </c>
    </row>
    <row r="48" spans="1:8" x14ac:dyDescent="0.3">
      <c r="A48" s="31"/>
      <c r="B48" s="31"/>
      <c r="C48" s="31"/>
      <c r="D48" s="31"/>
      <c r="E48" s="31"/>
      <c r="F48" s="31"/>
      <c r="G48" s="31"/>
      <c r="H48" s="3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E52D6-B17B-4635-925F-E5D1F9222933}">
  <dimension ref="A1:BN42"/>
  <sheetViews>
    <sheetView tabSelected="1" zoomScale="130" zoomScaleNormal="130" workbookViewId="0">
      <selection activeCell="D2" sqref="D2"/>
    </sheetView>
  </sheetViews>
  <sheetFormatPr defaultRowHeight="14.4" x14ac:dyDescent="0.3"/>
  <cols>
    <col min="1" max="2" width="8.88671875" style="72"/>
    <col min="3" max="3" width="9.21875" style="71" bestFit="1" customWidth="1"/>
    <col min="4" max="7" width="8.88671875" style="71"/>
    <col min="8" max="22" width="8.88671875" style="73"/>
    <col min="23" max="66" width="8.88671875" style="72"/>
    <col min="67" max="16384" width="8.88671875" style="71"/>
  </cols>
  <sheetData>
    <row r="1" spans="3:9" x14ac:dyDescent="0.3">
      <c r="C1" s="72"/>
      <c r="D1" s="86" t="s">
        <v>166</v>
      </c>
      <c r="E1" s="86" t="s">
        <v>165</v>
      </c>
      <c r="F1" s="86" t="s">
        <v>164</v>
      </c>
      <c r="G1" s="86" t="s">
        <v>163</v>
      </c>
      <c r="H1" s="86" t="s">
        <v>162</v>
      </c>
      <c r="I1" s="86" t="s">
        <v>161</v>
      </c>
    </row>
    <row r="2" spans="3:9" x14ac:dyDescent="0.3">
      <c r="C2" s="85">
        <v>1</v>
      </c>
      <c r="D2" s="84"/>
      <c r="E2" s="84"/>
      <c r="F2" s="84"/>
      <c r="G2" s="84"/>
      <c r="H2" s="84"/>
      <c r="I2" s="84"/>
    </row>
    <row r="3" spans="3:9" x14ac:dyDescent="0.3">
      <c r="C3" s="85">
        <v>2</v>
      </c>
      <c r="D3" s="84"/>
      <c r="E3" s="84"/>
      <c r="F3" s="84"/>
      <c r="G3" s="84"/>
      <c r="H3" s="84"/>
      <c r="I3" s="84"/>
    </row>
    <row r="4" spans="3:9" x14ac:dyDescent="0.3">
      <c r="C4" s="85">
        <v>3</v>
      </c>
      <c r="D4" s="84"/>
      <c r="E4" s="84"/>
      <c r="F4" s="84"/>
      <c r="G4" s="84"/>
      <c r="H4" s="84"/>
      <c r="I4" s="84"/>
    </row>
    <row r="5" spans="3:9" x14ac:dyDescent="0.3">
      <c r="C5" s="85">
        <v>4</v>
      </c>
      <c r="D5" s="84"/>
      <c r="E5" s="84"/>
      <c r="F5" s="84"/>
      <c r="G5" s="84"/>
      <c r="H5" s="84"/>
      <c r="I5" s="84"/>
    </row>
    <row r="6" spans="3:9" x14ac:dyDescent="0.3">
      <c r="C6" s="85">
        <v>5</v>
      </c>
      <c r="D6" s="84"/>
      <c r="E6" s="84"/>
      <c r="F6" s="84"/>
      <c r="G6" s="84"/>
      <c r="H6" s="84"/>
      <c r="I6" s="84"/>
    </row>
    <row r="7" spans="3:9" x14ac:dyDescent="0.3">
      <c r="C7" s="85">
        <v>6</v>
      </c>
      <c r="D7" s="84"/>
      <c r="E7" s="84"/>
      <c r="F7" s="84"/>
      <c r="G7" s="84"/>
      <c r="H7" s="84"/>
      <c r="I7" s="84"/>
    </row>
    <row r="8" spans="3:9" x14ac:dyDescent="0.3">
      <c r="C8" s="83" t="s">
        <v>160</v>
      </c>
      <c r="D8" s="82">
        <f>IF(D2="",0,IF(D2=0,-3,IF(D2=1,-2,IF(D2=2,-1,IF(D2=3,0,IF(D2=4,1,2))))))+IF(D3="",0,IF(D3=0,-6,IF(D3=1,-4,IF(D3=2,-2,IF(D3=3,0,IF(D3=4,2,4))))))+IF(D4="",0,IF(D4=0,-9,IF(D4=1,-6,IF(D4=2,-3,IF(D4=3,0,IF(D4=4,3,6))))))+IF(D5="",0,IF(D5=0,-12,IF(D5=1,-8,IF(D5=2,-4,IF(D5=3,0,IF(D5=4,4,8))))))+IF(D6="",0,IF(D6=0,-15,IF(D6=1,-10,IF(D6=2,-5,IF(D6=3,0,IF(D6=4,5,10))))))+IF(D7="",0,IF(D7=0,-18,IF(D7=1,-12,IF(D7=2,-6,IF(D7=3,0,IF(D7=4,6,12))))))</f>
        <v>0</v>
      </c>
      <c r="E8" s="82">
        <f>IF(E2="",0,IF(E2=0,-3,IF(E2=1,-2,IF(E2=2,-1,IF(E2=3,0,IF(E2=4,1,2))))))+IF(E3="",0,IF(E3=0,-6,IF(E3=1,-4,IF(E3=2,-2,IF(E3=3,0,IF(E3=4,2,4))))))+IF(E4="",0,IF(E4=0,-9,IF(E4=1,-6,IF(E4=2,-3,IF(E4=3,0,IF(E4=4,3,6))))))+IF(E5="",0,IF(E5=0,-12,IF(E5=1,-8,IF(E5=2,-4,IF(E5=3,0,IF(E5=4,4,8))))))+IF(E6="",0,IF(E6=0,-15,IF(E6=1,-10,IF(E6=2,-5,IF(E6=3,0,IF(E6=4,5,10))))))+IF(E7="",0,IF(E7=0,-18,IF(E7=1,-12,IF(E7=2,-6,IF(E7=3,0,IF(E7=4,6,12))))))</f>
        <v>0</v>
      </c>
      <c r="F8" s="82">
        <f>IF(F2="",0,IF(F2=0,-3,IF(F2=1,-2,IF(F2=2,-1,IF(F2=3,0,IF(F2=4,1,2))))))+IF(F3="",0,IF(F3=0,-6,IF(F3=1,-4,IF(F3=2,-2,IF(F3=3,0,IF(F3=4,2,4))))))+IF(F4="",0,IF(F4=0,-9,IF(F4=1,-6,IF(F4=2,-3,IF(F4=3,0,IF(F4=4,3,6))))))+IF(F5="",0,IF(F5=0,-12,IF(F5=1,-8,IF(F5=2,-4,IF(F5=3,0,IF(F5=4,4,8))))))+IF(F6="",0,IF(F6=0,-15,IF(F6=1,-10,IF(F6=2,-5,IF(F6=3,0,IF(F6=4,5,10))))))+IF(F7="",0,IF(F7=0,-18,IF(F7=1,-12,IF(F7=2,-6,IF(F7=3,0,IF(F7=4,6,12))))))</f>
        <v>0</v>
      </c>
      <c r="G8" s="82">
        <f>IF(G2="",0,IF(G2=0,-3,IF(G2=1,-2,IF(G2=2,-1,IF(G2=3,0,IF(G2=4,1,2))))))+IF(G3="",0,IF(G3=0,-6,IF(G3=1,-4,IF(G3=2,-2,IF(G3=3,0,IF(G3=4,2,4))))))+IF(G4="",0,IF(G4=0,-9,IF(G4=1,-6,IF(G4=2,-3,IF(G4=3,0,IF(G4=4,3,6))))))+IF(G5="",0,IF(G5=0,-12,IF(G5=1,-8,IF(G5=2,-4,IF(G5=3,0,IF(G5=4,4,8))))))+IF(G6="",0,IF(G6=0,-15,IF(G6=1,-10,IF(G6=2,-5,IF(G6=3,0,IF(G6=4,5,10))))))+IF(G7="",0,IF(G7=0,-18,IF(G7=1,-12,IF(G7=2,-6,IF(G7=3,0,IF(G7=4,6,12))))))</f>
        <v>0</v>
      </c>
      <c r="H8" s="82">
        <f>IF(H2="",0,IF(H2=0,-3,IF(H2=1,-2,IF(H2=2,-1,IF(H2=3,0,IF(H2=4,1,2))))))+IF(H3="",0,IF(H3=0,-6,IF(H3=1,-4,IF(H3=2,-2,IF(H3=3,0,IF(H3=4,2,4))))))+IF(H4="",0,IF(H4=0,-9,IF(H4=1,-6,IF(H4=2,-3,IF(H4=3,0,IF(H4=4,3,6))))))+IF(H5="",0,IF(H5=0,-12,IF(H5=1,-8,IF(H5=2,-4,IF(H5=3,0,IF(H5=4,4,8))))))+IF(H6="",0,IF(H6=0,-15,IF(H6=1,-10,IF(H6=2,-5,IF(H6=3,0,IF(H6=4,5,10))))))+IF(H7="",0,IF(H7=0,-18,IF(H7=1,-12,IF(H7=2,-6,IF(H7=3,0,IF(H7=4,6,12))))))</f>
        <v>0</v>
      </c>
      <c r="I8" s="82">
        <f>IF(I2="",0,IF(I2=0,-3,IF(I2=1,-2,IF(I2=2,-1,IF(I2=3,0,IF(I2=4,1,2))))))+IF(I3="",0,IF(I3=0,-6,IF(I3=1,-4,IF(I3=2,-2,IF(I3=3,0,IF(I3=4,2,4))))))+IF(I4="",0,IF(I4=0,-9,IF(I4=1,-6,IF(I4=2,-3,IF(I4=3,0,IF(I4=4,3,6))))))+IF(I5="",0,IF(I5=0,-12,IF(I5=1,-8,IF(I5=2,-4,IF(I5=3,0,IF(I5=4,4,8))))))+IF(I6="",0,IF(I6=0,-15,IF(I6=1,-10,IF(I6=2,-5,IF(I6=3,0,IF(I6=4,5,10))))))+IF(I7="",0,IF(I7=0,-18,IF(I7=1,-12,IF(I7=2,-6,IF(I7=3,0,IF(I7=4,6,12))))))</f>
        <v>0</v>
      </c>
    </row>
    <row r="9" spans="3:9" x14ac:dyDescent="0.3">
      <c r="C9" s="81" t="s">
        <v>159</v>
      </c>
      <c r="D9" s="80">
        <f>IF((D2*$C$2+$C$3*D3+$C$4*D4+$C$5*D5+$C$6*D6+$C$7*D7)&gt;=63,50,0)</f>
        <v>0</v>
      </c>
      <c r="E9" s="80">
        <f>IF((E2*$C$2+$C$3*E3+$C$4*E4+$C$5*E5+$C$6*E6+$C$7*E7)&gt;=63,50,0)</f>
        <v>0</v>
      </c>
      <c r="F9" s="80">
        <f>IF((F2*$C$2+$C$3*F3+$C$4*F4+$C$5*F5+$C$6*F6+$C$7*F7)&gt;=63,50,0)</f>
        <v>0</v>
      </c>
      <c r="G9" s="80">
        <f>IF((G2*$C$2+$C$3*G3+$C$4*G4+$C$5*G5+$C$6*G6+$C$7*G7)&gt;=63,50,0)</f>
        <v>0</v>
      </c>
      <c r="H9" s="80">
        <f>IF((H2*$C$2+$C$3*H3+$C$4*H4+$C$5*H5+$C$6*H6+$C$7*H7)&gt;=63,50,0)</f>
        <v>0</v>
      </c>
      <c r="I9" s="80">
        <f>IF((I2*$C$2+$C$3*I3+$C$4*I4+$C$5*I5+$C$6*I6+$C$7*I7)&gt;=63,50,0)</f>
        <v>0</v>
      </c>
    </row>
    <row r="10" spans="3:9" x14ac:dyDescent="0.3">
      <c r="C10" s="77" t="s">
        <v>149</v>
      </c>
      <c r="D10" s="76">
        <f>D2*$C$2+$C$3*D3+$C$4*D4+$C$5*D5+$C$6*D6+$C$7*D7+D9</f>
        <v>0</v>
      </c>
      <c r="E10" s="76">
        <f>E2*$C$2+$C$3*E3+$C$4*E4+$C$5*E5+$C$6*E6+$C$7*E7+E9</f>
        <v>0</v>
      </c>
      <c r="F10" s="76">
        <f>F2*$C$2+$C$3*F3+$C$4*F4+$C$5*F5+$C$6*F6+$C$7*F7+F9</f>
        <v>0</v>
      </c>
      <c r="G10" s="76">
        <f>G2*$C$2+$C$3*G3+$C$4*G4+$C$5*G5+$C$6*G6+$C$7*G7+G9</f>
        <v>0</v>
      </c>
      <c r="H10" s="76">
        <f>H2*$C$2+$C$3*H3+$C$4*H4+$C$5*H5+$C$6*H6+$C$7*H7+H9</f>
        <v>0</v>
      </c>
      <c r="I10" s="76">
        <f>I2*$C$2+$C$3*I3+$C$4*I4+$C$5*I5+$C$6*I6+$C$7*I7+I9</f>
        <v>0</v>
      </c>
    </row>
    <row r="11" spans="3:9" x14ac:dyDescent="0.3">
      <c r="C11" s="72"/>
      <c r="D11" s="72"/>
      <c r="E11" s="72"/>
      <c r="F11" s="72"/>
      <c r="G11" s="72"/>
      <c r="H11" s="72"/>
      <c r="I11" s="72"/>
    </row>
    <row r="12" spans="3:9" x14ac:dyDescent="0.3">
      <c r="C12" s="79" t="s">
        <v>158</v>
      </c>
      <c r="D12" s="78"/>
      <c r="E12" s="78"/>
      <c r="F12" s="78"/>
      <c r="G12" s="78"/>
      <c r="H12" s="78"/>
      <c r="I12" s="78"/>
    </row>
    <row r="13" spans="3:9" x14ac:dyDescent="0.3">
      <c r="C13" s="79" t="s">
        <v>157</v>
      </c>
      <c r="D13" s="78"/>
      <c r="E13" s="78"/>
      <c r="F13" s="78"/>
      <c r="G13" s="78"/>
      <c r="H13" s="78"/>
      <c r="I13" s="78"/>
    </row>
    <row r="14" spans="3:9" x14ac:dyDescent="0.3">
      <c r="C14" s="79" t="s">
        <v>156</v>
      </c>
      <c r="D14" s="78"/>
      <c r="E14" s="78"/>
      <c r="F14" s="78"/>
      <c r="G14" s="78"/>
      <c r="H14" s="78"/>
      <c r="I14" s="78"/>
    </row>
    <row r="15" spans="3:9" x14ac:dyDescent="0.3">
      <c r="C15" s="79" t="s">
        <v>155</v>
      </c>
      <c r="D15" s="78"/>
      <c r="E15" s="78"/>
      <c r="F15" s="78"/>
      <c r="G15" s="78"/>
      <c r="H15" s="78"/>
      <c r="I15" s="78"/>
    </row>
    <row r="16" spans="3:9" x14ac:dyDescent="0.3">
      <c r="C16" s="79" t="s">
        <v>154</v>
      </c>
      <c r="D16" s="78"/>
      <c r="E16" s="78"/>
      <c r="F16" s="78"/>
      <c r="G16" s="78"/>
      <c r="H16" s="78"/>
      <c r="I16" s="78"/>
    </row>
    <row r="17" spans="3:22" x14ac:dyDescent="0.3">
      <c r="C17" s="79" t="s">
        <v>153</v>
      </c>
      <c r="D17" s="78"/>
      <c r="E17" s="78"/>
      <c r="F17" s="78"/>
      <c r="G17" s="78"/>
      <c r="H17" s="78"/>
      <c r="I17" s="78"/>
    </row>
    <row r="18" spans="3:22" x14ac:dyDescent="0.3">
      <c r="C18" s="79" t="s">
        <v>152</v>
      </c>
      <c r="D18" s="78"/>
      <c r="E18" s="78"/>
      <c r="F18" s="78"/>
      <c r="G18" s="78"/>
      <c r="H18" s="78"/>
      <c r="I18" s="78"/>
    </row>
    <row r="19" spans="3:22" x14ac:dyDescent="0.3">
      <c r="C19" s="79" t="s">
        <v>151</v>
      </c>
      <c r="D19" s="78"/>
      <c r="E19" s="78"/>
      <c r="F19" s="78"/>
      <c r="G19" s="78"/>
      <c r="H19" s="78"/>
      <c r="I19" s="78"/>
    </row>
    <row r="20" spans="3:22" x14ac:dyDescent="0.3">
      <c r="C20" s="79" t="s">
        <v>150</v>
      </c>
      <c r="D20" s="78"/>
      <c r="E20" s="78"/>
      <c r="F20" s="78"/>
      <c r="G20" s="78"/>
      <c r="H20" s="78"/>
      <c r="I20" s="78"/>
    </row>
    <row r="21" spans="3:22" x14ac:dyDescent="0.3">
      <c r="C21" s="77" t="s">
        <v>149</v>
      </c>
      <c r="D21" s="76">
        <f>SUM(D12:D20)</f>
        <v>0</v>
      </c>
      <c r="E21" s="76">
        <f>SUM(E12:E20)</f>
        <v>0</v>
      </c>
      <c r="F21" s="76">
        <f>SUM(F12:F20)</f>
        <v>0</v>
      </c>
      <c r="G21" s="76">
        <f>SUM(G12:G20)</f>
        <v>0</v>
      </c>
      <c r="H21" s="76">
        <f>SUM(H12:H20)</f>
        <v>0</v>
      </c>
      <c r="I21" s="76">
        <f>SUM(I12:I20)</f>
        <v>0</v>
      </c>
    </row>
    <row r="22" spans="3:22" x14ac:dyDescent="0.3">
      <c r="C22" s="75" t="s">
        <v>148</v>
      </c>
      <c r="D22" s="74">
        <f>D10+D21</f>
        <v>0</v>
      </c>
      <c r="E22" s="74">
        <f>E10+E21</f>
        <v>0</v>
      </c>
      <c r="F22" s="74">
        <f>F10+F21</f>
        <v>0</v>
      </c>
      <c r="G22" s="74">
        <f>G10+G21</f>
        <v>0</v>
      </c>
      <c r="H22" s="74">
        <f>H10+H21</f>
        <v>0</v>
      </c>
      <c r="I22" s="74">
        <f>I10+I21</f>
        <v>0</v>
      </c>
    </row>
    <row r="23" spans="3:22" s="72" customFormat="1" x14ac:dyDescent="0.3"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</row>
    <row r="24" spans="3:22" s="72" customFormat="1" x14ac:dyDescent="0.3"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</row>
    <row r="25" spans="3:22" s="72" customFormat="1" x14ac:dyDescent="0.3"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</row>
    <row r="26" spans="3:22" s="72" customFormat="1" x14ac:dyDescent="0.3"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</row>
    <row r="27" spans="3:22" s="72" customFormat="1" x14ac:dyDescent="0.3"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</row>
    <row r="28" spans="3:22" s="72" customFormat="1" x14ac:dyDescent="0.3"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</row>
    <row r="29" spans="3:22" s="72" customFormat="1" x14ac:dyDescent="0.3"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</row>
    <row r="30" spans="3:22" s="72" customFormat="1" x14ac:dyDescent="0.3"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</row>
    <row r="31" spans="3:22" s="72" customFormat="1" x14ac:dyDescent="0.3"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</row>
    <row r="32" spans="3:22" s="72" customFormat="1" x14ac:dyDescent="0.3"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</row>
    <row r="33" spans="8:22" s="72" customFormat="1" x14ac:dyDescent="0.3"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</row>
    <row r="34" spans="8:22" s="72" customFormat="1" x14ac:dyDescent="0.3"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</row>
    <row r="35" spans="8:22" s="72" customFormat="1" x14ac:dyDescent="0.3"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</row>
    <row r="36" spans="8:22" s="72" customFormat="1" x14ac:dyDescent="0.3"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</row>
    <row r="37" spans="8:22" s="72" customFormat="1" x14ac:dyDescent="0.3"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</row>
    <row r="38" spans="8:22" s="72" customFormat="1" x14ac:dyDescent="0.3"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</row>
    <row r="39" spans="8:22" s="72" customFormat="1" x14ac:dyDescent="0.3"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</row>
    <row r="40" spans="8:22" s="72" customFormat="1" x14ac:dyDescent="0.3"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</row>
    <row r="41" spans="8:22" s="72" customFormat="1" x14ac:dyDescent="0.3"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</row>
    <row r="42" spans="8:22" s="72" customFormat="1" x14ac:dyDescent="0.3"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</row>
  </sheetData>
  <sheetProtection formatCells="0" formatColumns="0" formatRows="0" insertColumns="0" deleteColumns="0"/>
  <conditionalFormatting sqref="D2:I7">
    <cfRule type="containsBlanks" dxfId="1" priority="2">
      <formula>LEN(TRIM(D2))=0</formula>
    </cfRule>
  </conditionalFormatting>
  <conditionalFormatting sqref="D12:I20">
    <cfRule type="containsBlanks" dxfId="0" priority="1">
      <formula>LEN(TRIM(D12))=0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Sheet1</vt:lpstr>
      <vt:lpstr>Weekday_red</vt:lpstr>
      <vt:lpstr>hinnapakkumine</vt:lpstr>
      <vt:lpstr>Sisestus_leht</vt:lpstr>
      <vt:lpstr>Andmetabel</vt:lpstr>
      <vt:lpstr>Yazzy</vt:lpstr>
      <vt:lpstr>andmed</vt:lpstr>
      <vt:lpstr>kamp_nimi</vt:lpstr>
      <vt:lpstr>kood</vt:lpstr>
      <vt:lpstr>lep_nr</vt:lpstr>
      <vt:lpstr>Lepingu_nr</vt:lpstr>
      <vt:lpstr>tasu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Jarmo</dc:creator>
  <cp:lastModifiedBy>Kalle Kivi</cp:lastModifiedBy>
  <cp:lastPrinted>2012-10-10T08:44:53Z</cp:lastPrinted>
  <dcterms:created xsi:type="dcterms:W3CDTF">2011-10-28T07:33:38Z</dcterms:created>
  <dcterms:modified xsi:type="dcterms:W3CDTF">2026-03-19T19:06:25Z</dcterms:modified>
</cp:coreProperties>
</file>