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Default Extension="jpeg" ContentType="image/jpeg"/>
  <Override PartName="/xl/drawings/drawing3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4350" tabRatio="702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DATABASE">'2'!$B$7:$F$14</definedName>
    <definedName name="fim">'1'!$B$13</definedName>
    <definedName name="hind">'2'!$B$3</definedName>
    <definedName name="Müügisummad">'3'!$A$14:$E$18</definedName>
    <definedName name="sek">'1'!$B$14</definedName>
    <definedName name="usd" localSheetId="2">'3'!$B$1</definedName>
    <definedName name="usd">'1'!$B$12</definedName>
  </definedNames>
  <calcPr fullCalcOnLoad="1"/>
</workbook>
</file>

<file path=xl/sharedStrings.xml><?xml version="1.0" encoding="utf-8"?>
<sst xmlns="http://schemas.openxmlformats.org/spreadsheetml/2006/main" count="322" uniqueCount="146">
  <si>
    <t>Kuu</t>
  </si>
  <si>
    <t>Päev</t>
  </si>
  <si>
    <t>Staatus</t>
  </si>
  <si>
    <t>Kursus</t>
  </si>
  <si>
    <t>Tunde</t>
  </si>
  <si>
    <t>Inimeste arv</t>
  </si>
  <si>
    <t xml:space="preserve">Makstud </t>
  </si>
  <si>
    <t>Lektor</t>
  </si>
  <si>
    <t>tasu</t>
  </si>
  <si>
    <t>tasu kokku</t>
  </si>
  <si>
    <t>+33 %</t>
  </si>
  <si>
    <t>August</t>
  </si>
  <si>
    <t>22-24</t>
  </si>
  <si>
    <t>tellitud</t>
  </si>
  <si>
    <t>EXCEL</t>
  </si>
  <si>
    <t>Kivi</t>
  </si>
  <si>
    <t>29-30</t>
  </si>
  <si>
    <t>üldine</t>
  </si>
  <si>
    <t>Alg</t>
  </si>
  <si>
    <t>29-31</t>
  </si>
  <si>
    <t>Word</t>
  </si>
  <si>
    <t>31-2</t>
  </si>
  <si>
    <t>Excel</t>
  </si>
  <si>
    <t>September</t>
  </si>
  <si>
    <t>5-7</t>
  </si>
  <si>
    <t>6-7+8</t>
  </si>
  <si>
    <t>Märtin</t>
  </si>
  <si>
    <t>12-13</t>
  </si>
  <si>
    <t>Uulma</t>
  </si>
  <si>
    <t>12-15</t>
  </si>
  <si>
    <t>Leis</t>
  </si>
  <si>
    <t>14-16</t>
  </si>
  <si>
    <t>19-20</t>
  </si>
  <si>
    <t>21-22</t>
  </si>
  <si>
    <t>22-23</t>
  </si>
  <si>
    <t xml:space="preserve">26-29 </t>
  </si>
  <si>
    <t>Corel</t>
  </si>
  <si>
    <t>Maksing</t>
  </si>
  <si>
    <t>Oktoober</t>
  </si>
  <si>
    <t xml:space="preserve">6-7 </t>
  </si>
  <si>
    <t>10-14</t>
  </si>
  <si>
    <t>Ex+Acc</t>
  </si>
  <si>
    <t>18-21</t>
  </si>
  <si>
    <t>Quattro</t>
  </si>
  <si>
    <t>Access</t>
  </si>
  <si>
    <t>24-26</t>
  </si>
  <si>
    <t>24-25</t>
  </si>
  <si>
    <t>26-27</t>
  </si>
  <si>
    <t>26-28</t>
  </si>
  <si>
    <t>November</t>
  </si>
  <si>
    <t>WP</t>
  </si>
  <si>
    <t>Leitsalu</t>
  </si>
  <si>
    <t>3-4</t>
  </si>
  <si>
    <t>7-8</t>
  </si>
  <si>
    <t>7-9</t>
  </si>
  <si>
    <t>9-11</t>
  </si>
  <si>
    <t>14-15</t>
  </si>
  <si>
    <t>15-18</t>
  </si>
  <si>
    <t>W+E</t>
  </si>
  <si>
    <t>16-17</t>
  </si>
  <si>
    <t>TimeLine</t>
  </si>
  <si>
    <t>22-25</t>
  </si>
  <si>
    <t>28-30</t>
  </si>
  <si>
    <t>Detsember</t>
  </si>
  <si>
    <t>5-8</t>
  </si>
  <si>
    <t xml:space="preserve">Corel </t>
  </si>
  <si>
    <t>13-16</t>
  </si>
  <si>
    <t>19-22</t>
  </si>
  <si>
    <t>Esimene harjutus</t>
  </si>
  <si>
    <t>Käive</t>
  </si>
  <si>
    <t>Hind</t>
  </si>
  <si>
    <t>TK Hind (KR)</t>
  </si>
  <si>
    <t>Läbimüük (TK)</t>
  </si>
  <si>
    <t>USD</t>
  </si>
  <si>
    <t>Fim</t>
  </si>
  <si>
    <t>SEK</t>
  </si>
  <si>
    <t>Fanta</t>
  </si>
  <si>
    <t>Pepsi Cola</t>
  </si>
  <si>
    <t>Coca Cola</t>
  </si>
  <si>
    <t>Sprite</t>
  </si>
  <si>
    <t>k.m</t>
  </si>
  <si>
    <t>FIM</t>
  </si>
  <si>
    <t>Müügitulemused</t>
  </si>
  <si>
    <t>tk hind =</t>
  </si>
  <si>
    <t>1 USD =</t>
  </si>
  <si>
    <t>Müügimees</t>
  </si>
  <si>
    <t>KOKKU (TK)</t>
  </si>
  <si>
    <t>tulemus (USD)</t>
  </si>
  <si>
    <t>palk</t>
  </si>
  <si>
    <t>Aas</t>
  </si>
  <si>
    <t>Aav</t>
  </si>
  <si>
    <t>Nurm</t>
  </si>
  <si>
    <t>Puu</t>
  </si>
  <si>
    <t>Kuusk</t>
  </si>
  <si>
    <t>Kokku</t>
  </si>
  <si>
    <t xml:space="preserve">Müüdud kaubad ja kogused </t>
  </si>
  <si>
    <t>Müüja eesnimi</t>
  </si>
  <si>
    <t>Müüja perekonnanimi</t>
  </si>
  <si>
    <t>Kaup</t>
  </si>
  <si>
    <t>Alghind (käibemaksuta)</t>
  </si>
  <si>
    <t>JH</t>
  </si>
  <si>
    <t>Lõpphind (Käibemaksuga)</t>
  </si>
  <si>
    <t>Lõpphind USD</t>
  </si>
  <si>
    <t>Lõpphind FIM</t>
  </si>
  <si>
    <t>Märts</t>
  </si>
  <si>
    <t>April</t>
  </si>
  <si>
    <t>Aadu</t>
  </si>
  <si>
    <t>XA-1</t>
  </si>
  <si>
    <t>Alla</t>
  </si>
  <si>
    <t>Tamm</t>
  </si>
  <si>
    <t>XY-45</t>
  </si>
  <si>
    <t>Juku</t>
  </si>
  <si>
    <t>Haab</t>
  </si>
  <si>
    <t>XC-6</t>
  </si>
  <si>
    <t>Vadim</t>
  </si>
  <si>
    <t>Vaher</t>
  </si>
  <si>
    <t>XZ-4</t>
  </si>
  <si>
    <t>Vera</t>
  </si>
  <si>
    <t>Kastan</t>
  </si>
  <si>
    <t>XX-2</t>
  </si>
  <si>
    <t>Müügisummad</t>
  </si>
  <si>
    <t>Muutus</t>
  </si>
  <si>
    <t>Müüja nimi</t>
  </si>
  <si>
    <t>Üliõpilaste testid</t>
  </si>
  <si>
    <t>Üliõpilane</t>
  </si>
  <si>
    <t>Test1</t>
  </si>
  <si>
    <t>Test2</t>
  </si>
  <si>
    <t>Test3</t>
  </si>
  <si>
    <t>keskmine</t>
  </si>
  <si>
    <t>Põhjuseta puudumised</t>
  </si>
  <si>
    <t>Sooritanud/ Läbi kukkunud</t>
  </si>
  <si>
    <t>Kask</t>
  </si>
  <si>
    <t>Mänd</t>
  </si>
  <si>
    <t>Pärn</t>
  </si>
  <si>
    <t>+</t>
  </si>
  <si>
    <t>-</t>
  </si>
  <si>
    <t>poliitik 1</t>
  </si>
  <si>
    <t>poliitik 2</t>
  </si>
  <si>
    <t>poliitik 3</t>
  </si>
  <si>
    <t>poliitik 4</t>
  </si>
  <si>
    <t>poliitik 5</t>
  </si>
  <si>
    <t>poliitik 6</t>
  </si>
  <si>
    <t>poliitik 7</t>
  </si>
  <si>
    <t>poliitik 8</t>
  </si>
  <si>
    <t>poliitik 9</t>
  </si>
  <si>
    <t>poliitik 10</t>
  </si>
</sst>
</file>

<file path=xl/styles.xml><?xml version="1.0" encoding="utf-8"?>
<styleSheet xmlns="http://schemas.openxmlformats.org/spreadsheetml/2006/main">
  <numFmts count="6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#,##0\ &quot;EEK&quot;_);\(#,##0\ &quot;EEK&quot;\)"/>
    <numFmt numFmtId="181" formatCode="#,##0\ &quot;EEK&quot;_);[Red]\(#,##0\ &quot;EEK&quot;\)"/>
    <numFmt numFmtId="182" formatCode="#,##0.00\ &quot;EEK&quot;_);\(#,##0.00\ &quot;EEK&quot;\)"/>
    <numFmt numFmtId="183" formatCode="#,##0.00\ &quot;EEK&quot;_);[Red]\(#,##0.00\ &quot;EEK&quot;\)"/>
    <numFmt numFmtId="184" formatCode="_ * #,##0_)\ &quot;EEK&quot;_ ;_ * \(#,##0\)\ &quot;EEK&quot;_ ;_ * &quot;-&quot;_)\ &quot;EEK&quot;_ ;_ @_ "/>
    <numFmt numFmtId="185" formatCode="_ * #,##0_)\ _E_E_K_ ;_ * \(#,##0\)\ _E_E_K_ ;_ * &quot;-&quot;_)\ _E_E_K_ ;_ @_ "/>
    <numFmt numFmtId="186" formatCode="_ * #,##0.00_)\ &quot;EEK&quot;_ ;_ * \(#,##0.00\)\ &quot;EEK&quot;_ ;_ * &quot;-&quot;??_)\ &quot;EEK&quot;_ ;_ @_ "/>
    <numFmt numFmtId="187" formatCode="_ * #,##0.00_)\ _E_E_K_ ;_ * \(#,##0.00\)\ _E_E_K_ ;_ * &quot;-&quot;??_)\ _E_E_K_ ;_ @_ "/>
    <numFmt numFmtId="188" formatCode="#,##0\ &quot;mk&quot;;\-#,##0\ &quot;mk&quot;"/>
    <numFmt numFmtId="189" formatCode="#,##0\ &quot;mk&quot;;[Red]\-#,##0\ &quot;mk&quot;"/>
    <numFmt numFmtId="190" formatCode="#,##0.00\ &quot;mk&quot;;\-#,##0.00\ &quot;mk&quot;"/>
    <numFmt numFmtId="191" formatCode="#,##0.00\ &quot;mk&quot;;[Red]\-#,##0.00\ &quot;mk&quot;"/>
    <numFmt numFmtId="192" formatCode="_-* #,##0\ &quot;mk&quot;_-;\-* #,##0\ &quot;mk&quot;_-;_-* &quot;-&quot;\ &quot;mk&quot;_-;_-@_-"/>
    <numFmt numFmtId="193" formatCode="_-* #,##0\ _m_k_-;\-* #,##0\ _m_k_-;_-* &quot;-&quot;\ _m_k_-;_-@_-"/>
    <numFmt numFmtId="194" formatCode="_-* #,##0.00\ &quot;mk&quot;_-;\-* #,##0.00\ &quot;mk&quot;_-;_-* &quot;-&quot;??\ &quot;mk&quot;_-;_-@_-"/>
    <numFmt numFmtId="195" formatCode="_-* #,##0.00\ _m_k_-;\-* #,##0.00\ _m_k_-;_-* &quot;-&quot;??\ _m_k_-;_-@_-"/>
    <numFmt numFmtId="196" formatCode="0.00\ &quot;EEK&quot;"/>
    <numFmt numFmtId="197" formatCode="0.000000"/>
    <numFmt numFmtId="198" formatCode="0.0000000"/>
    <numFmt numFmtId="199" formatCode="0.00000000"/>
    <numFmt numFmtId="200" formatCode="0.00000"/>
    <numFmt numFmtId="201" formatCode="0.0000"/>
    <numFmt numFmtId="202" formatCode="0.000"/>
    <numFmt numFmtId="203" formatCode="0.0"/>
    <numFmt numFmtId="204" formatCode="0.00\ &quot;kr&quot;"/>
    <numFmt numFmtId="205" formatCode="0.00\ &quot;USD&quot;"/>
    <numFmt numFmtId="206" formatCode="#\ ##0.00\ \k\r"/>
    <numFmt numFmtId="207" formatCode="[Blue]&quot;suurenenud&quot;;[Red]&quot;vähenenud&quot;;&quot;sama&quot;"/>
    <numFmt numFmtId="208" formatCode="#\ ##0.00&quot; usd&quot;"/>
    <numFmt numFmtId="209" formatCode="#\ ##0.00&quot; fim&quot;"/>
    <numFmt numFmtId="210" formatCode="#,##0\ &quot;$&quot;_-;#,##0\ &quot;$&quot;\-"/>
    <numFmt numFmtId="211" formatCode="#,##0\ &quot;$&quot;_-;[Red]#,##0\ &quot;$&quot;\-"/>
    <numFmt numFmtId="212" formatCode="#,##0.00\ &quot;$&quot;_-;#,##0.00\ &quot;$&quot;\-"/>
    <numFmt numFmtId="213" formatCode="#,##0.00\ &quot;$&quot;_-;[Red]#,##0.00\ &quot;$&quot;\-"/>
    <numFmt numFmtId="214" formatCode="_-* #,##0\ &quot;$&quot;_-;_-* #,##0\ &quot;$&quot;\-;_-* &quot;-&quot;\ &quot;$&quot;_-;_-@_-"/>
    <numFmt numFmtId="215" formatCode="_-* #,##0\ _$_-;_-* #,##0\ _$\-;_-* &quot;-&quot;\ _$_-;_-@_-"/>
    <numFmt numFmtId="216" formatCode="_-* #,##0.00\ &quot;$&quot;_-;_-* #,##0.00\ &quot;$&quot;\-;_-* &quot;-&quot;??\ &quot;$&quot;_-;_-@_-"/>
    <numFmt numFmtId="217" formatCode="_-* #,##0.00\ _$_-;_-* #,##0.00\ _$\-;_-* &quot;-&quot;??\ _$_-;_-@_-"/>
    <numFmt numFmtId="218" formatCode=";;;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i/>
      <sz val="12"/>
      <name val="Arial"/>
      <family val="0"/>
    </font>
    <font>
      <sz val="12"/>
      <color indexed="16"/>
      <name val="Arial"/>
      <family val="2"/>
    </font>
    <font>
      <sz val="8"/>
      <name val="Tahoma"/>
      <family val="2"/>
    </font>
    <font>
      <sz val="20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0"/>
      <name val="MS Sans Serif"/>
      <family val="0"/>
    </font>
    <font>
      <b/>
      <sz val="24"/>
      <color indexed="9"/>
      <name val="MS Sans Serif"/>
      <family val="0"/>
    </font>
    <font>
      <sz val="10"/>
      <color indexed="9"/>
      <name val="MS Sans Serif"/>
      <family val="2"/>
    </font>
    <font>
      <sz val="18"/>
      <color indexed="9"/>
      <name val="MS Sans Serif"/>
      <family val="2"/>
    </font>
    <font>
      <b/>
      <sz val="18"/>
      <name val="MS Sans Serif"/>
      <family val="2"/>
    </font>
    <font>
      <sz val="18"/>
      <name val="MS Sans Serif"/>
      <family val="2"/>
    </font>
    <font>
      <b/>
      <sz val="18"/>
      <color indexed="9"/>
      <name val="MS Sans Serif"/>
      <family val="2"/>
    </font>
    <font>
      <b/>
      <i/>
      <sz val="1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8"/>
      <name val="Arial"/>
      <family val="0"/>
    </font>
    <font>
      <sz val="10"/>
      <color indexed="9"/>
      <name val="Arial"/>
      <family val="2"/>
    </font>
    <font>
      <b/>
      <sz val="10"/>
      <name val="MS Sans Serif"/>
      <family val="0"/>
    </font>
    <font>
      <sz val="14"/>
      <name val="Arial"/>
      <family val="2"/>
    </font>
    <font>
      <i/>
      <u val="single"/>
      <sz val="26"/>
      <name val="Arial"/>
      <family val="2"/>
    </font>
    <font>
      <sz val="18"/>
      <name val="Arial"/>
      <family val="2"/>
    </font>
    <font>
      <b/>
      <i/>
      <u val="single"/>
      <sz val="16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sz val="10.75"/>
      <name val="Arial"/>
      <family val="2"/>
    </font>
    <font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/>
      <right style="double">
        <color indexed="55"/>
      </right>
      <top style="double"/>
      <bottom style="double">
        <color indexed="55"/>
      </bottom>
    </border>
    <border>
      <left style="double">
        <color indexed="55"/>
      </left>
      <right style="double">
        <color indexed="55"/>
      </right>
      <top style="double"/>
      <bottom style="double">
        <color indexed="55"/>
      </bottom>
    </border>
    <border>
      <left style="double"/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/>
      <top style="double">
        <color indexed="55"/>
      </top>
      <bottom style="double">
        <color indexed="55"/>
      </bottom>
    </border>
    <border>
      <left style="double"/>
      <right style="double">
        <color indexed="55"/>
      </right>
      <top style="double">
        <color indexed="55"/>
      </top>
      <bottom style="double"/>
    </border>
    <border>
      <left style="double">
        <color indexed="55"/>
      </left>
      <right style="double">
        <color indexed="55"/>
      </right>
      <top style="double">
        <color indexed="55"/>
      </top>
      <bottom style="double"/>
    </border>
    <border>
      <left style="double">
        <color indexed="55"/>
      </left>
      <right style="double"/>
      <top style="double">
        <color indexed="55"/>
      </top>
      <bottom style="double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 quotePrefix="1">
      <alignment/>
    </xf>
    <xf numFmtId="16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17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" fontId="5" fillId="0" borderId="0" xfId="0" applyNumberFormat="1" applyFont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wrapText="1"/>
    </xf>
    <xf numFmtId="9" fontId="7" fillId="2" borderId="0" xfId="0" applyNumberFormat="1" applyFont="1" applyFill="1" applyAlignment="1" quotePrefix="1">
      <alignment horizontal="center" wrapText="1"/>
    </xf>
    <xf numFmtId="0" fontId="7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2" borderId="1" xfId="0" applyFont="1" applyFill="1" applyBorder="1" applyAlignment="1">
      <alignment horizontal="centerContinuous" vertical="center"/>
    </xf>
    <xf numFmtId="0" fontId="11" fillId="2" borderId="1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3" borderId="4" xfId="0" applyFont="1" applyFill="1" applyBorder="1" applyAlignment="1">
      <alignment/>
    </xf>
    <xf numFmtId="2" fontId="12" fillId="3" borderId="4" xfId="0" applyNumberFormat="1" applyFont="1" applyFill="1" applyBorder="1" applyAlignment="1">
      <alignment/>
    </xf>
    <xf numFmtId="2" fontId="12" fillId="3" borderId="5" xfId="0" applyNumberFormat="1" applyFont="1" applyFill="1" applyBorder="1" applyAlignment="1">
      <alignment/>
    </xf>
    <xf numFmtId="0" fontId="12" fillId="2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/>
    </xf>
    <xf numFmtId="2" fontId="12" fillId="3" borderId="7" xfId="0" applyNumberFormat="1" applyFont="1" applyFill="1" applyBorder="1" applyAlignment="1">
      <alignment/>
    </xf>
    <xf numFmtId="2" fontId="12" fillId="3" borderId="8" xfId="0" applyNumberFormat="1" applyFont="1" applyFill="1" applyBorder="1" applyAlignment="1">
      <alignment/>
    </xf>
    <xf numFmtId="0" fontId="12" fillId="2" borderId="9" xfId="0" applyFont="1" applyFill="1" applyBorder="1" applyAlignment="1">
      <alignment vertical="center"/>
    </xf>
    <xf numFmtId="0" fontId="12" fillId="3" borderId="10" xfId="0" applyFont="1" applyFill="1" applyBorder="1" applyAlignment="1">
      <alignment/>
    </xf>
    <xf numFmtId="2" fontId="12" fillId="3" borderId="10" xfId="0" applyNumberFormat="1" applyFont="1" applyFill="1" applyBorder="1" applyAlignment="1">
      <alignment/>
    </xf>
    <xf numFmtId="2" fontId="12" fillId="3" borderId="11" xfId="0" applyNumberFormat="1" applyFont="1" applyFill="1" applyBorder="1" applyAlignment="1">
      <alignment/>
    </xf>
    <xf numFmtId="0" fontId="11" fillId="2" borderId="3" xfId="0" applyFont="1" applyFill="1" applyBorder="1" applyAlignment="1">
      <alignment/>
    </xf>
    <xf numFmtId="9" fontId="11" fillId="2" borderId="5" xfId="21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5" fillId="4" borderId="0" xfId="19" applyFont="1" applyFill="1" applyAlignment="1">
      <alignment horizontal="centerContinuous"/>
      <protection/>
    </xf>
    <xf numFmtId="0" fontId="16" fillId="4" borderId="0" xfId="19" applyFont="1" applyFill="1" applyAlignment="1">
      <alignment horizontal="centerContinuous"/>
      <protection/>
    </xf>
    <xf numFmtId="0" fontId="14" fillId="0" borderId="0" xfId="19">
      <alignment/>
      <protection/>
    </xf>
    <xf numFmtId="0" fontId="14" fillId="5" borderId="7" xfId="19" applyFill="1" applyBorder="1" applyAlignment="1">
      <alignment horizontal="right"/>
      <protection/>
    </xf>
    <xf numFmtId="205" fontId="14" fillId="5" borderId="7" xfId="19" applyNumberFormat="1" applyFill="1" applyBorder="1" applyAlignment="1">
      <alignment horizontal="left"/>
      <protection/>
    </xf>
    <xf numFmtId="204" fontId="14" fillId="5" borderId="7" xfId="19" applyNumberFormat="1" applyFill="1" applyBorder="1" applyAlignment="1">
      <alignment horizontal="left"/>
      <protection/>
    </xf>
    <xf numFmtId="0" fontId="17" fillId="4" borderId="12" xfId="19" applyFont="1" applyFill="1" applyBorder="1" applyAlignment="1">
      <alignment vertical="center"/>
      <protection/>
    </xf>
    <xf numFmtId="14" fontId="17" fillId="4" borderId="13" xfId="19" applyNumberFormat="1" applyFont="1" applyFill="1" applyBorder="1" applyAlignment="1">
      <alignment vertical="center"/>
      <protection/>
    </xf>
    <xf numFmtId="14" fontId="17" fillId="4" borderId="13" xfId="19" applyNumberFormat="1" applyFont="1" applyFill="1" applyBorder="1" applyAlignment="1">
      <alignment horizontal="center" vertical="center" wrapText="1"/>
      <protection/>
    </xf>
    <xf numFmtId="0" fontId="17" fillId="4" borderId="14" xfId="19" applyFont="1" applyFill="1" applyBorder="1" applyAlignment="1">
      <alignment horizontal="center" vertical="center"/>
      <protection/>
    </xf>
    <xf numFmtId="0" fontId="18" fillId="0" borderId="15" xfId="19" applyFont="1" applyBorder="1">
      <alignment/>
      <protection/>
    </xf>
    <xf numFmtId="0" fontId="19" fillId="0" borderId="16" xfId="19" applyFont="1" applyBorder="1">
      <alignment/>
      <protection/>
    </xf>
    <xf numFmtId="2" fontId="19" fillId="0" borderId="17" xfId="19" applyNumberFormat="1" applyFont="1" applyBorder="1">
      <alignment/>
      <protection/>
    </xf>
    <xf numFmtId="204" fontId="19" fillId="0" borderId="17" xfId="19" applyNumberFormat="1" applyFont="1" applyBorder="1">
      <alignment/>
      <protection/>
    </xf>
    <xf numFmtId="0" fontId="18" fillId="0" borderId="18" xfId="19" applyFont="1" applyBorder="1">
      <alignment/>
      <protection/>
    </xf>
    <xf numFmtId="0" fontId="19" fillId="0" borderId="19" xfId="19" applyFont="1" applyBorder="1">
      <alignment/>
      <protection/>
    </xf>
    <xf numFmtId="2" fontId="19" fillId="0" borderId="20" xfId="19" applyNumberFormat="1" applyFont="1" applyBorder="1">
      <alignment/>
      <protection/>
    </xf>
    <xf numFmtId="0" fontId="20" fillId="4" borderId="12" xfId="19" applyFont="1" applyFill="1" applyBorder="1">
      <alignment/>
      <protection/>
    </xf>
    <xf numFmtId="0" fontId="17" fillId="4" borderId="13" xfId="19" applyFont="1" applyFill="1" applyBorder="1">
      <alignment/>
      <protection/>
    </xf>
    <xf numFmtId="2" fontId="17" fillId="4" borderId="13" xfId="19" applyNumberFormat="1" applyFont="1" applyFill="1" applyBorder="1">
      <alignment/>
      <protection/>
    </xf>
    <xf numFmtId="204" fontId="17" fillId="4" borderId="14" xfId="19" applyNumberFormat="1" applyFont="1" applyFill="1" applyBorder="1">
      <alignment/>
      <protection/>
    </xf>
    <xf numFmtId="206" fontId="25" fillId="4" borderId="21" xfId="20" applyNumberFormat="1" applyFont="1" applyFill="1" applyBorder="1" applyAlignment="1">
      <alignment/>
      <protection/>
    </xf>
    <xf numFmtId="206" fontId="0" fillId="0" borderId="21" xfId="20" applyNumberFormat="1" applyBorder="1" applyAlignment="1">
      <alignment/>
      <protection/>
    </xf>
    <xf numFmtId="0" fontId="0" fillId="0" borderId="0" xfId="20">
      <alignment/>
      <protection/>
    </xf>
    <xf numFmtId="0" fontId="25" fillId="4" borderId="22" xfId="20" applyFont="1" applyFill="1" applyBorder="1" applyAlignment="1">
      <alignment horizontal="center" wrapText="1"/>
      <protection/>
    </xf>
    <xf numFmtId="0" fontId="25" fillId="4" borderId="23" xfId="20" applyFont="1" applyFill="1" applyBorder="1" applyAlignment="1">
      <alignment horizontal="center" wrapText="1"/>
      <protection/>
    </xf>
    <xf numFmtId="0" fontId="16" fillId="4" borderId="23" xfId="20" applyFont="1" applyFill="1" applyBorder="1" applyAlignment="1">
      <alignment horizontal="center" vertical="center"/>
      <protection/>
    </xf>
    <xf numFmtId="0" fontId="0" fillId="0" borderId="24" xfId="20" applyBorder="1" applyAlignment="1">
      <alignment/>
      <protection/>
    </xf>
    <xf numFmtId="0" fontId="0" fillId="0" borderId="21" xfId="20" applyBorder="1" applyAlignment="1">
      <alignment horizontal="centerContinuous"/>
      <protection/>
    </xf>
    <xf numFmtId="0" fontId="0" fillId="0" borderId="21" xfId="20" applyBorder="1">
      <alignment/>
      <protection/>
    </xf>
    <xf numFmtId="9" fontId="0" fillId="0" borderId="21" xfId="20" applyNumberFormat="1" applyBorder="1">
      <alignment/>
      <protection/>
    </xf>
    <xf numFmtId="206" fontId="0" fillId="0" borderId="21" xfId="20" applyNumberFormat="1" applyBorder="1" quotePrefix="1">
      <alignment/>
      <protection/>
    </xf>
    <xf numFmtId="208" fontId="0" fillId="0" borderId="21" xfId="20" applyNumberFormat="1" applyBorder="1" quotePrefix="1">
      <alignment/>
      <protection/>
    </xf>
    <xf numFmtId="209" fontId="0" fillId="0" borderId="21" xfId="20" applyNumberFormat="1" applyBorder="1" quotePrefix="1">
      <alignment/>
      <protection/>
    </xf>
    <xf numFmtId="0" fontId="0" fillId="0" borderId="25" xfId="20" applyBorder="1">
      <alignment/>
      <protection/>
    </xf>
    <xf numFmtId="0" fontId="0" fillId="0" borderId="21" xfId="20" applyBorder="1" applyAlignment="1">
      <alignment horizontal="center"/>
      <protection/>
    </xf>
    <xf numFmtId="206" fontId="0" fillId="0" borderId="21" xfId="20" applyNumberFormat="1" applyBorder="1">
      <alignment/>
      <protection/>
    </xf>
    <xf numFmtId="0" fontId="0" fillId="0" borderId="26" xfId="20" applyBorder="1" applyAlignment="1">
      <alignment/>
      <protection/>
    </xf>
    <xf numFmtId="0" fontId="0" fillId="0" borderId="27" xfId="20" applyBorder="1" applyAlignment="1">
      <alignment horizontal="centerContinuous"/>
      <protection/>
    </xf>
    <xf numFmtId="0" fontId="0" fillId="0" borderId="27" xfId="20" applyBorder="1">
      <alignment/>
      <protection/>
    </xf>
    <xf numFmtId="206" fontId="0" fillId="0" borderId="27" xfId="20" applyNumberFormat="1" applyBorder="1" applyAlignment="1">
      <alignment/>
      <protection/>
    </xf>
    <xf numFmtId="9" fontId="0" fillId="0" borderId="27" xfId="20" applyNumberFormat="1" applyBorder="1">
      <alignment/>
      <protection/>
    </xf>
    <xf numFmtId="206" fontId="0" fillId="0" borderId="27" xfId="20" applyNumberFormat="1" applyBorder="1" quotePrefix="1">
      <alignment/>
      <protection/>
    </xf>
    <xf numFmtId="0" fontId="0" fillId="0" borderId="28" xfId="20" applyBorder="1">
      <alignment/>
      <protection/>
    </xf>
    <xf numFmtId="0" fontId="18" fillId="0" borderId="0" xfId="20" applyFont="1" applyAlignment="1">
      <alignment horizontal="centerContinuous"/>
      <protection/>
    </xf>
    <xf numFmtId="0" fontId="26" fillId="0" borderId="0" xfId="20" applyFont="1" applyAlignment="1">
      <alignment horizontal="centerContinuous"/>
      <protection/>
    </xf>
    <xf numFmtId="206" fontId="0" fillId="0" borderId="0" xfId="20" applyNumberFormat="1" applyBorder="1" quotePrefix="1">
      <alignment/>
      <protection/>
    </xf>
    <xf numFmtId="0" fontId="0" fillId="0" borderId="0" xfId="20" quotePrefix="1">
      <alignment/>
      <protection/>
    </xf>
    <xf numFmtId="206" fontId="0" fillId="0" borderId="0" xfId="20" applyNumberFormat="1">
      <alignment/>
      <protection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 quotePrefix="1">
      <alignment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8" fillId="0" borderId="35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" xfId="19"/>
    <cellStyle name="Normal_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Kaupade võrdlus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575"/>
          <c:w val="1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1!$B$5</c:f>
              <c:strCache>
                <c:ptCount val="1"/>
                <c:pt idx="0">
                  <c:v>Hind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1!$A$6:$A$9</c:f>
              <c:strCache/>
            </c:strRef>
          </c:cat>
          <c:val>
            <c:numRef>
              <c:f>1!$B$6:$B$9</c:f>
              <c:numCache/>
            </c:numRef>
          </c:val>
          <c:shape val="box"/>
        </c:ser>
        <c:ser>
          <c:idx val="1"/>
          <c:order val="1"/>
          <c:tx>
            <c:strRef>
              <c:f>1!$D$5</c:f>
              <c:strCache>
                <c:ptCount val="1"/>
                <c:pt idx="0">
                  <c:v>Läbimüük (TK)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1!$A$6:$A$9</c:f>
              <c:strCache/>
            </c:strRef>
          </c:cat>
          <c:val>
            <c:numRef>
              <c:f>1!$D$6:$D$9</c:f>
              <c:numCache/>
            </c:numRef>
          </c:val>
          <c:shape val="box"/>
        </c:ser>
        <c:shape val="box"/>
        <c:axId val="16439422"/>
        <c:axId val="13737071"/>
      </c:bar3DChart>
      <c:catAx>
        <c:axId val="1643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kaup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737071"/>
        <c:crosses val="autoZero"/>
        <c:auto val="1"/>
        <c:lblOffset val="100"/>
        <c:noMultiLvlLbl val="0"/>
      </c:catAx>
      <c:valAx>
        <c:axId val="13737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39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14"/>
        </c:manualLayout>
      </c:layout>
      <c:overlay val="0"/>
      <c:spPr>
        <a:noFill/>
        <a:ln w="3175">
          <a:noFill/>
        </a:ln>
      </c:spPr>
    </c:legend>
    <c:floor>
      <c:thickness val="0"/>
    </c:floor>
    <c:sideWall>
      <c:spPr>
        <a:pattFill prst="diagBrick">
          <a:fgClr>
            <a:srgbClr val="969696"/>
          </a:fgClr>
          <a:bgClr>
            <a:srgbClr val="C0C0C0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diagBrick">
          <a:fgClr>
            <a:srgbClr val="969696"/>
          </a:fgClr>
          <a:bgClr>
            <a:srgbClr val="C0C0C0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latin typeface="Arial"/>
                <a:ea typeface="Arial"/>
                <a:cs typeface="Arial"/>
              </a:rPr>
              <a:t>KOKKUVÕTE</a:t>
            </a:r>
          </a:p>
        </c:rich>
      </c:tx>
      <c:layout>
        <c:manualLayout>
          <c:xMode val="factor"/>
          <c:yMode val="factor"/>
          <c:x val="-0.05525"/>
          <c:y val="0.00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046"/>
          <c:y val="0.084"/>
          <c:w val="0.9"/>
          <c:h val="0.86675"/>
        </c:manualLayout>
      </c:layout>
      <c:pie3DChart>
        <c:varyColors val="1"/>
        <c:ser>
          <c:idx val="0"/>
          <c:order val="0"/>
          <c:tx>
            <c:strRef>
              <c:f>2!$F$6</c:f>
              <c:strCache>
                <c:ptCount val="1"/>
                <c:pt idx="0">
                  <c:v>KOKKU (TK)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</c:dPt>
          <c:dPt>
            <c:idx val="1"/>
            <c:explosion val="4"/>
          </c:dPt>
          <c:dPt>
            <c:idx val="2"/>
            <c:explosion val="9"/>
          </c:dPt>
          <c:dPt>
            <c:idx val="3"/>
            <c:explosion val="6"/>
          </c:dPt>
          <c:dPt>
            <c:idx val="4"/>
            <c:explosion val="3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2!$A$7:$A$11</c:f>
              <c:strCache/>
            </c:strRef>
          </c:cat>
          <c:val>
            <c:numRef>
              <c:f>2!$F$7:$F$11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"/>
          <c:w val="0.09925"/>
          <c:h val="0.284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Müügitulemused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525"/>
          <c:w val="0.908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2!$A$7</c:f>
              <c:strCache>
                <c:ptCount val="1"/>
                <c:pt idx="0">
                  <c:v>Aas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2!$B$6:$E$6</c:f>
              <c:strCache/>
            </c:strRef>
          </c:cat>
          <c:val>
            <c:numRef>
              <c:f>2!$B$7:$E$7</c:f>
              <c:numCache/>
            </c:numRef>
          </c:val>
          <c:smooth val="0"/>
        </c:ser>
        <c:ser>
          <c:idx val="1"/>
          <c:order val="1"/>
          <c:tx>
            <c:strRef>
              <c:f>2!$A$8</c:f>
              <c:strCache>
                <c:ptCount val="1"/>
                <c:pt idx="0">
                  <c:v>Aav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2!$B$6:$E$6</c:f>
              <c:strCache/>
            </c:strRef>
          </c:cat>
          <c:val>
            <c:numRef>
              <c:f>2!$B$8:$E$8</c:f>
              <c:numCache/>
            </c:numRef>
          </c:val>
          <c:smooth val="0"/>
        </c:ser>
        <c:ser>
          <c:idx val="2"/>
          <c:order val="2"/>
          <c:tx>
            <c:strRef>
              <c:f>2!$A$9</c:f>
              <c:strCache>
                <c:ptCount val="1"/>
                <c:pt idx="0">
                  <c:v>Nurm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2!$B$6:$E$6</c:f>
              <c:strCache/>
            </c:strRef>
          </c:cat>
          <c:val>
            <c:numRef>
              <c:f>2!$B$9:$E$9</c:f>
              <c:numCache/>
            </c:numRef>
          </c:val>
          <c:smooth val="0"/>
        </c:ser>
        <c:ser>
          <c:idx val="3"/>
          <c:order val="3"/>
          <c:tx>
            <c:strRef>
              <c:f>2!$A$10</c:f>
              <c:strCache>
                <c:ptCount val="1"/>
                <c:pt idx="0">
                  <c:v>Puu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2!$B$6:$E$6</c:f>
              <c:strCache/>
            </c:strRef>
          </c:cat>
          <c:val>
            <c:numRef>
              <c:f>2!$B$10:$E$10</c:f>
              <c:numCache/>
            </c:numRef>
          </c:val>
          <c:smooth val="0"/>
        </c:ser>
        <c:ser>
          <c:idx val="4"/>
          <c:order val="4"/>
          <c:tx>
            <c:strRef>
              <c:f>2!$A$11</c:f>
              <c:strCache>
                <c:ptCount val="1"/>
                <c:pt idx="0">
                  <c:v>Kuusk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2!$B$6:$E$6</c:f>
              <c:strCache/>
            </c:strRef>
          </c:cat>
          <c:val>
            <c:numRef>
              <c:f>2!$B$11:$E$11</c:f>
              <c:numCache/>
            </c:numRef>
          </c:val>
          <c:smooth val="0"/>
        </c:ser>
        <c:marker val="1"/>
        <c:axId val="56524776"/>
        <c:axId val="38960937"/>
      </c:lineChart>
      <c:catAx>
        <c:axId val="56524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Kuupäev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960937"/>
        <c:crosses val="autoZero"/>
        <c:auto val="0"/>
        <c:lblOffset val="100"/>
        <c:noMultiLvlLbl val="0"/>
      </c:catAx>
      <c:valAx>
        <c:axId val="38960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Tulemus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2477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Võrdlus</a:t>
            </a:r>
          </a:p>
        </c:rich>
      </c:tx>
      <c:layout/>
      <c:spPr>
        <a:noFill/>
        <a:ln>
          <a:noFill/>
        </a:ln>
      </c:spPr>
    </c:title>
    <c:view3D>
      <c:rotX val="44"/>
      <c:rotY val="38"/>
      <c:depthPercent val="200"/>
      <c:rAngAx val="1"/>
    </c:view3D>
    <c:plotArea>
      <c:layout>
        <c:manualLayout>
          <c:xMode val="edge"/>
          <c:yMode val="edge"/>
          <c:x val="0.01875"/>
          <c:y val="0.13325"/>
          <c:w val="0.87225"/>
          <c:h val="0.83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3!$A$13</c:f>
              <c:strCache>
                <c:ptCount val="1"/>
                <c:pt idx="0">
                  <c:v>Märts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3!$D$14:$D$18</c:f>
              <c:strCache/>
            </c:strRef>
          </c:cat>
          <c:val>
            <c:numRef>
              <c:f>3!$A$14:$A$18</c:f>
              <c:numCache/>
            </c:numRef>
          </c:val>
          <c:shape val="box"/>
        </c:ser>
        <c:ser>
          <c:idx val="1"/>
          <c:order val="1"/>
          <c:tx>
            <c:strRef>
              <c:f>3!$B$13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3!$D$14:$D$18</c:f>
              <c:strCache/>
            </c:strRef>
          </c:cat>
          <c:val>
            <c:numRef>
              <c:f>3!$B$14:$B$18</c:f>
              <c:numCache/>
            </c:numRef>
          </c:val>
          <c:shape val="box"/>
        </c:ser>
        <c:gapDepth val="0"/>
        <c:shape val="box"/>
        <c:axId val="15104114"/>
        <c:axId val="1719299"/>
      </c:bar3DChart>
      <c:catAx>
        <c:axId val="15104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Müüja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19299"/>
        <c:crosses val="autoZero"/>
        <c:auto val="0"/>
        <c:lblOffset val="100"/>
        <c:noMultiLvlLbl val="0"/>
      </c:catAx>
      <c:valAx>
        <c:axId val="1719299"/>
        <c:scaling>
          <c:orientation val="minMax"/>
          <c:min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summa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104114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latin typeface="Arial"/>
                <a:ea typeface="Arial"/>
                <a:cs typeface="Arial"/>
              </a:rPr>
              <a:t>Testide võrdlus</a:t>
            </a:r>
          </a:p>
        </c:rich>
      </c:tx>
      <c:layout>
        <c:manualLayout>
          <c:xMode val="factor"/>
          <c:yMode val="factor"/>
          <c:x val="-0.01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1175"/>
          <c:w val="0.925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4!$B$4</c:f>
              <c:strCache>
                <c:ptCount val="1"/>
                <c:pt idx="0">
                  <c:v>Test1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4!$A$5:$A$10</c:f>
              <c:strCache/>
            </c:strRef>
          </c:cat>
          <c:val>
            <c:numRef>
              <c:f>4!$B$5:$B$10</c:f>
              <c:numCache/>
            </c:numRef>
          </c:val>
        </c:ser>
        <c:ser>
          <c:idx val="1"/>
          <c:order val="1"/>
          <c:tx>
            <c:strRef>
              <c:f>4!$C$4</c:f>
              <c:strCache>
                <c:ptCount val="1"/>
                <c:pt idx="0">
                  <c:v>Test2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4!$A$5:$A$10</c:f>
              <c:strCache/>
            </c:strRef>
          </c:cat>
          <c:val>
            <c:numRef>
              <c:f>4!$C$5:$C$10</c:f>
              <c:numCache/>
            </c:numRef>
          </c:val>
        </c:ser>
        <c:ser>
          <c:idx val="2"/>
          <c:order val="2"/>
          <c:tx>
            <c:strRef>
              <c:f>4!$D$4</c:f>
              <c:strCache>
                <c:ptCount val="1"/>
                <c:pt idx="0">
                  <c:v>Test3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4!$A$5:$A$10</c:f>
              <c:strCache/>
            </c:strRef>
          </c:cat>
          <c:val>
            <c:numRef>
              <c:f>4!$D$5:$D$10</c:f>
              <c:numCache/>
            </c:numRef>
          </c:val>
        </c:ser>
        <c:axId val="15473692"/>
        <c:axId val="5045501"/>
      </c:barChart>
      <c:lineChart>
        <c:grouping val="standard"/>
        <c:varyColors val="0"/>
        <c:ser>
          <c:idx val="3"/>
          <c:order val="3"/>
          <c:tx>
            <c:strRef>
              <c:f>4!$E$4</c:f>
              <c:strCache>
                <c:ptCount val="1"/>
                <c:pt idx="0">
                  <c:v>keskmine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0000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00000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4!$A$5:$A$10</c:f>
              <c:strCache/>
            </c:strRef>
          </c:cat>
          <c:val>
            <c:numRef>
              <c:f>4!$E$5:$E$10</c:f>
              <c:numCache/>
            </c:numRef>
          </c:val>
          <c:smooth val="0"/>
        </c:ser>
        <c:axId val="15473692"/>
        <c:axId val="5045501"/>
      </c:lineChart>
      <c:catAx>
        <c:axId val="15473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Õpilane</a:t>
                </a:r>
              </a:p>
            </c:rich>
          </c:tx>
          <c:layout>
            <c:manualLayout>
              <c:xMode val="factor"/>
              <c:yMode val="factor"/>
              <c:x val="0.015"/>
              <c:y val="0.127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5501"/>
        <c:crosses val="autoZero"/>
        <c:auto val="0"/>
        <c:lblOffset val="100"/>
        <c:noMultiLvlLbl val="0"/>
      </c:catAx>
      <c:valAx>
        <c:axId val="504550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4"/>
              <c:y val="0.12425"/>
            </c:manualLayout>
          </c:layout>
          <c:overlay val="0"/>
          <c:spPr>
            <a:solidFill>
              <a:srgbClr val="FFFF00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73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75"/>
          <c:y val="0.004"/>
        </c:manualLayout>
      </c:layout>
      <c:overlay val="0"/>
    </c:legend>
    <c:plotVisOnly val="1"/>
    <c:dispBlanksAs val="gap"/>
    <c:showDLblsOverMax val="0"/>
  </c:chart>
  <c:spPr>
    <a:solidFill>
      <a:srgbClr val="A6CAF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5"/>
          <c:w val="0.971"/>
          <c:h val="0.9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5!$B$1</c:f>
              <c:strCache>
                <c:ptCount val="1"/>
                <c:pt idx="0">
                  <c:v>+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5!$A$2:$A$11</c:f>
              <c:strCache/>
            </c:strRef>
          </c:cat>
          <c:val>
            <c:numRef>
              <c:f>5!$B$2:$B$11</c:f>
              <c:numCache/>
            </c:numRef>
          </c:val>
        </c:ser>
        <c:ser>
          <c:idx val="1"/>
          <c:order val="1"/>
          <c:tx>
            <c:strRef>
              <c:f>5!$C$1</c:f>
              <c:strCache>
                <c:ptCount val="1"/>
                <c:pt idx="0">
                  <c:v>-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5!$A$2:$A$11</c:f>
              <c:strCache/>
            </c:strRef>
          </c:cat>
          <c:val>
            <c:numRef>
              <c:f>5!$C$2:$C$11</c:f>
              <c:numCache/>
            </c:numRef>
          </c:val>
        </c:ser>
        <c:overlap val="100"/>
        <c:axId val="45409510"/>
        <c:axId val="6032407"/>
      </c:barChart>
      <c:lineChart>
        <c:grouping val="standard"/>
        <c:varyColors val="0"/>
        <c:ser>
          <c:idx val="2"/>
          <c:order val="2"/>
          <c:tx>
            <c:strRef>
              <c:f>5!$D$1</c:f>
              <c:strCache>
                <c:ptCount val="1"/>
                <c:pt idx="0">
                  <c:v>keskmine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5!$A$2:$A$11</c:f>
              <c:strCache/>
            </c:strRef>
          </c:cat>
          <c:val>
            <c:numRef>
              <c:f>5!$D$2:$D$11</c:f>
              <c:numCache/>
            </c:numRef>
          </c:val>
          <c:smooth val="0"/>
        </c:ser>
        <c:axId val="45409510"/>
        <c:axId val="6032407"/>
      </c:line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032407"/>
        <c:crosses val="autoZero"/>
        <c:auto val="1"/>
        <c:lblOffset val="1000"/>
        <c:noMultiLvlLbl val="0"/>
      </c:catAx>
      <c:valAx>
        <c:axId val="6032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4095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0</xdr:rowOff>
    </xdr:from>
    <xdr:to>
      <xdr:col>16</xdr:col>
      <xdr:colOff>476250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5534025" y="0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6</xdr:col>
      <xdr:colOff>323850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0" y="3514725"/>
        <a:ext cx="67627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552450</xdr:colOff>
      <xdr:row>12</xdr:row>
      <xdr:rowOff>38100</xdr:rowOff>
    </xdr:from>
    <xdr:to>
      <xdr:col>18</xdr:col>
      <xdr:colOff>38100</xdr:colOff>
      <xdr:row>39</xdr:row>
      <xdr:rowOff>133350</xdr:rowOff>
    </xdr:to>
    <xdr:graphicFrame>
      <xdr:nvGraphicFramePr>
        <xdr:cNvPr id="2" name="Chart 2"/>
        <xdr:cNvGraphicFramePr/>
      </xdr:nvGraphicFramePr>
      <xdr:xfrm>
        <a:off x="6991350" y="3495675"/>
        <a:ext cx="8677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114300</xdr:colOff>
      <xdr:row>7</xdr:row>
      <xdr:rowOff>257175</xdr:rowOff>
    </xdr:from>
    <xdr:to>
      <xdr:col>17</xdr:col>
      <xdr:colOff>571500</xdr:colOff>
      <xdr:row>13</xdr:row>
      <xdr:rowOff>152400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12696825" y="2190750"/>
          <a:ext cx="2895600" cy="158115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"Tulemuse" saamiseks korrutada "Kokku" tk hinnaga</a:t>
          </a:r>
        </a:p>
      </xdr:txBody>
    </xdr:sp>
    <xdr:clientData/>
  </xdr:twoCellAnchor>
  <xdr:twoCellAnchor>
    <xdr:from>
      <xdr:col>8</xdr:col>
      <xdr:colOff>476250</xdr:colOff>
      <xdr:row>5</xdr:row>
      <xdr:rowOff>19050</xdr:rowOff>
    </xdr:from>
    <xdr:to>
      <xdr:col>12</xdr:col>
      <xdr:colOff>57150</xdr:colOff>
      <xdr:row>9</xdr:row>
      <xdr:rowOff>76200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9124950" y="1066800"/>
          <a:ext cx="2905125" cy="155257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Palka makstakse 10 % müügitulemusest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0.01975</cdr:y>
    </cdr:from>
    <cdr:to>
      <cdr:x>0.58875</cdr:x>
      <cdr:y>0.11025</cdr:y>
    </cdr:to>
    <cdr:sp>
      <cdr:nvSpPr>
        <cdr:cNvPr id="1" name="Oval 1"/>
        <cdr:cNvSpPr>
          <a:spLocks/>
        </cdr:cNvSpPr>
      </cdr:nvSpPr>
      <cdr:spPr>
        <a:xfrm>
          <a:off x="2238375" y="66675"/>
          <a:ext cx="94297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võrdlus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11</xdr:row>
      <xdr:rowOff>0</xdr:rowOff>
    </xdr:from>
    <xdr:to>
      <xdr:col>13</xdr:col>
      <xdr:colOff>9525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124200" y="2324100"/>
        <a:ext cx="5419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11</xdr:col>
      <xdr:colOff>600075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0" y="2733675"/>
        <a:ext cx="79438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3</xdr:row>
      <xdr:rowOff>0</xdr:rowOff>
    </xdr:from>
    <xdr:to>
      <xdr:col>10</xdr:col>
      <xdr:colOff>342900</xdr:colOff>
      <xdr:row>12</xdr:row>
      <xdr:rowOff>85725</xdr:rowOff>
    </xdr:to>
    <xdr:sp>
      <xdr:nvSpPr>
        <xdr:cNvPr id="2" name="Text 4"/>
        <xdr:cNvSpPr txBox="1">
          <a:spLocks noChangeArrowheads="1"/>
        </xdr:cNvSpPr>
      </xdr:nvSpPr>
      <xdr:spPr>
        <a:xfrm>
          <a:off x="5114925" y="752475"/>
          <a:ext cx="1962150" cy="1800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Üliõpilased püüdsid saada endale vajalikku tulemust testide täitmisel. Eesmärk loeti saavutatuks, kui puudumisi oli vähem kui 5 ja keskmine tulemus kolme testi täitmisel oli suurem kui 80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85725</xdr:rowOff>
    </xdr:from>
    <xdr:to>
      <xdr:col>10</xdr:col>
      <xdr:colOff>238125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1866900"/>
        <a:ext cx="6334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S7" sqref="S7"/>
    </sheetView>
  </sheetViews>
  <sheetFormatPr defaultColWidth="9.140625" defaultRowHeight="12.75"/>
  <cols>
    <col min="1" max="1" width="16.00390625" style="0" customWidth="1"/>
    <col min="2" max="2" width="9.8515625" style="0" customWidth="1"/>
    <col min="3" max="3" width="11.7109375" style="0" customWidth="1"/>
    <col min="4" max="4" width="14.00390625" style="0" customWidth="1"/>
    <col min="5" max="5" width="9.00390625" style="0" customWidth="1"/>
    <col min="6" max="7" width="10.7109375" style="0" customWidth="1"/>
  </cols>
  <sheetData>
    <row r="1" spans="1:7" ht="25.5">
      <c r="A1" s="115" t="s">
        <v>68</v>
      </c>
      <c r="B1" s="116"/>
      <c r="C1" s="116"/>
      <c r="D1" s="116"/>
      <c r="E1" s="116"/>
      <c r="F1" s="116"/>
      <c r="G1" s="117"/>
    </row>
    <row r="2" ht="20.25">
      <c r="A2" s="24"/>
    </row>
    <row r="3" ht="13.5" thickBot="1"/>
    <row r="4" spans="5:7" ht="21" thickBot="1">
      <c r="E4" s="25" t="s">
        <v>69</v>
      </c>
      <c r="F4" s="26"/>
      <c r="G4" s="26"/>
    </row>
    <row r="5" spans="1:7" ht="41.25" thickBot="1">
      <c r="A5" s="27"/>
      <c r="B5" s="28" t="s">
        <v>70</v>
      </c>
      <c r="C5" s="28" t="s">
        <v>71</v>
      </c>
      <c r="D5" s="28" t="s">
        <v>72</v>
      </c>
      <c r="E5" s="29" t="s">
        <v>73</v>
      </c>
      <c r="F5" s="29" t="s">
        <v>74</v>
      </c>
      <c r="G5" s="29" t="s">
        <v>75</v>
      </c>
    </row>
    <row r="6" spans="1:7" ht="20.25">
      <c r="A6" s="30" t="s">
        <v>76</v>
      </c>
      <c r="B6" s="31">
        <v>6.57</v>
      </c>
      <c r="C6" s="31">
        <f>B6*1.18</f>
        <v>7.7526</v>
      </c>
      <c r="D6" s="31">
        <v>23</v>
      </c>
      <c r="E6" s="32">
        <f>D6*C6/usd</f>
        <v>11.459498714652955</v>
      </c>
      <c r="F6" s="32">
        <f>D6*C6/fim</f>
        <v>67.28671698113207</v>
      </c>
      <c r="G6" s="33">
        <f>D6*C6/sek</f>
        <v>94.84563829787234</v>
      </c>
    </row>
    <row r="7" spans="1:7" ht="20.25">
      <c r="A7" s="34" t="s">
        <v>77</v>
      </c>
      <c r="B7" s="35">
        <v>5.78</v>
      </c>
      <c r="C7" s="35">
        <f>B7*1.18</f>
        <v>6.8204</v>
      </c>
      <c r="D7" s="35">
        <v>65</v>
      </c>
      <c r="E7" s="36">
        <f>D7*C7/usd</f>
        <v>28.4913881748072</v>
      </c>
      <c r="F7" s="36">
        <f>D7*C7/fim</f>
        <v>167.29283018867926</v>
      </c>
      <c r="G7" s="37">
        <f>D7*C7/sek</f>
        <v>235.8117021276596</v>
      </c>
    </row>
    <row r="8" spans="1:7" ht="20.25">
      <c r="A8" s="34" t="s">
        <v>78</v>
      </c>
      <c r="B8" s="35">
        <v>7.45</v>
      </c>
      <c r="C8" s="35">
        <f>B8*1.18</f>
        <v>8.791</v>
      </c>
      <c r="D8" s="35">
        <v>45</v>
      </c>
      <c r="E8" s="36">
        <f>D8*C8/usd</f>
        <v>25.42384318766067</v>
      </c>
      <c r="F8" s="36">
        <f>D8*C8/fim</f>
        <v>149.2811320754717</v>
      </c>
      <c r="G8" s="37">
        <f>D8*C8/sek</f>
        <v>210.42287234042556</v>
      </c>
    </row>
    <row r="9" spans="1:7" ht="21" thickBot="1">
      <c r="A9" s="38" t="s">
        <v>79</v>
      </c>
      <c r="B9" s="39">
        <v>5.87</v>
      </c>
      <c r="C9" s="39">
        <f>B9*1.18</f>
        <v>6.9266</v>
      </c>
      <c r="D9" s="39">
        <v>34</v>
      </c>
      <c r="E9" s="40">
        <f>D9*C9/usd</f>
        <v>15.135244215938302</v>
      </c>
      <c r="F9" s="40">
        <f>D9*C9/fim</f>
        <v>88.86958490566037</v>
      </c>
      <c r="G9" s="41">
        <f>D9*C9/sek</f>
        <v>125.26829787234043</v>
      </c>
    </row>
    <row r="10" ht="13.5" thickBot="1"/>
    <row r="11" spans="1:2" ht="20.25">
      <c r="A11" s="42" t="s">
        <v>80</v>
      </c>
      <c r="B11" s="43">
        <v>0.18</v>
      </c>
    </row>
    <row r="12" spans="1:2" ht="20.25">
      <c r="A12" s="44" t="s">
        <v>73</v>
      </c>
      <c r="B12" s="45">
        <v>15.56</v>
      </c>
    </row>
    <row r="13" spans="1:2" ht="20.25">
      <c r="A13" s="44" t="s">
        <v>81</v>
      </c>
      <c r="B13" s="45">
        <v>2.65</v>
      </c>
    </row>
    <row r="14" spans="1:2" ht="21" thickBot="1">
      <c r="A14" s="46" t="s">
        <v>75</v>
      </c>
      <c r="B14" s="47">
        <v>1.88</v>
      </c>
    </row>
  </sheetData>
  <mergeCells count="1">
    <mergeCell ref="A1:G1"/>
  </mergeCells>
  <printOptions/>
  <pageMargins left="0.76" right="0.4" top="0.97" bottom="1" header="0.5" footer="0.5"/>
  <pageSetup fitToWidth="2" fitToHeight="1" horizontalDpi="300" verticalDpi="300" orientation="portrait" paperSize="9" r:id="rId2"/>
  <headerFooter alignWithMargins="0">
    <oddHeader>&amp;LMajandusministeerium&amp;R&amp;D</oddHeader>
    <oddFooter>&amp;Clk.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="50" zoomScaleNormal="50" workbookViewId="0" topLeftCell="A2">
      <selection activeCell="H50" sqref="H50"/>
    </sheetView>
  </sheetViews>
  <sheetFormatPr defaultColWidth="9.140625" defaultRowHeight="12.75"/>
  <cols>
    <col min="1" max="1" width="27.57421875" style="50" customWidth="1"/>
    <col min="2" max="5" width="13.8515625" style="50" customWidth="1"/>
    <col min="6" max="6" width="13.57421875" style="50" customWidth="1"/>
    <col min="7" max="7" width="15.28125" style="50" customWidth="1"/>
    <col min="8" max="8" width="17.8515625" style="50" customWidth="1"/>
    <col min="9" max="10" width="9.140625" style="50" customWidth="1"/>
    <col min="11" max="11" width="22.421875" style="50" customWidth="1"/>
    <col min="12" max="16384" width="9.140625" style="50" customWidth="1"/>
  </cols>
  <sheetData>
    <row r="1" spans="1:18" ht="30.75">
      <c r="A1" s="48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3" spans="1:2" ht="12.75">
      <c r="A3" s="51" t="s">
        <v>83</v>
      </c>
      <c r="B3" s="52">
        <v>1.2</v>
      </c>
    </row>
    <row r="4" spans="1:2" ht="12.75">
      <c r="A4" s="51" t="s">
        <v>84</v>
      </c>
      <c r="B4" s="53">
        <v>12.5</v>
      </c>
    </row>
    <row r="5" ht="13.5" thickBot="1"/>
    <row r="6" spans="1:8" ht="45.75" thickBot="1">
      <c r="A6" s="54" t="s">
        <v>85</v>
      </c>
      <c r="B6" s="55">
        <v>35431</v>
      </c>
      <c r="C6" s="55">
        <v>35440</v>
      </c>
      <c r="D6" s="55">
        <v>35449</v>
      </c>
      <c r="E6" s="55">
        <v>35460</v>
      </c>
      <c r="F6" s="56" t="s">
        <v>86</v>
      </c>
      <c r="G6" s="56" t="s">
        <v>87</v>
      </c>
      <c r="H6" s="57" t="s">
        <v>88</v>
      </c>
    </row>
    <row r="7" spans="1:8" ht="24" thickBot="1" thickTop="1">
      <c r="A7" s="58" t="s">
        <v>89</v>
      </c>
      <c r="B7" s="59">
        <v>23</v>
      </c>
      <c r="C7" s="59">
        <v>23</v>
      </c>
      <c r="D7" s="59">
        <v>34</v>
      </c>
      <c r="E7" s="59">
        <v>23</v>
      </c>
      <c r="F7" s="59">
        <f>SUM(B7:E7)</f>
        <v>103</v>
      </c>
      <c r="G7" s="60">
        <f>F7*$B$3</f>
        <v>123.6</v>
      </c>
      <c r="H7" s="61">
        <f aca="true" t="shared" si="0" ref="H7:H12">G7*$B$4*10%</f>
        <v>154.5</v>
      </c>
    </row>
    <row r="8" spans="1:8" ht="24" thickBot="1" thickTop="1">
      <c r="A8" s="58" t="s">
        <v>90</v>
      </c>
      <c r="B8" s="59">
        <v>3</v>
      </c>
      <c r="C8" s="59">
        <v>34</v>
      </c>
      <c r="D8" s="59">
        <v>34</v>
      </c>
      <c r="E8" s="59">
        <v>34</v>
      </c>
      <c r="F8" s="59">
        <f>SUM(B8:E8)</f>
        <v>105</v>
      </c>
      <c r="G8" s="60">
        <f>F8*$B$3</f>
        <v>126</v>
      </c>
      <c r="H8" s="61">
        <f t="shared" si="0"/>
        <v>157.5</v>
      </c>
    </row>
    <row r="9" spans="1:8" ht="24" thickBot="1" thickTop="1">
      <c r="A9" s="58" t="s">
        <v>91</v>
      </c>
      <c r="B9" s="59">
        <v>43</v>
      </c>
      <c r="C9" s="59">
        <v>34</v>
      </c>
      <c r="D9" s="59">
        <v>34</v>
      </c>
      <c r="E9" s="59">
        <v>34</v>
      </c>
      <c r="F9" s="59">
        <f>SUM(B9:E9)</f>
        <v>145</v>
      </c>
      <c r="G9" s="60">
        <f>F9*$B$3</f>
        <v>174</v>
      </c>
      <c r="H9" s="61">
        <f t="shared" si="0"/>
        <v>217.5</v>
      </c>
    </row>
    <row r="10" spans="1:8" ht="24" thickBot="1" thickTop="1">
      <c r="A10" s="58" t="s">
        <v>92</v>
      </c>
      <c r="B10" s="59">
        <v>34</v>
      </c>
      <c r="C10" s="59">
        <v>34</v>
      </c>
      <c r="D10" s="59">
        <v>56</v>
      </c>
      <c r="E10" s="59">
        <v>67</v>
      </c>
      <c r="F10" s="59">
        <f>SUM(B10:E10)</f>
        <v>191</v>
      </c>
      <c r="G10" s="60">
        <f>F10*$B$3</f>
        <v>229.2</v>
      </c>
      <c r="H10" s="61">
        <f t="shared" si="0"/>
        <v>286.5</v>
      </c>
    </row>
    <row r="11" spans="1:8" ht="24" thickBot="1" thickTop="1">
      <c r="A11" s="62" t="s">
        <v>93</v>
      </c>
      <c r="B11" s="63">
        <v>56</v>
      </c>
      <c r="C11" s="63">
        <v>56</v>
      </c>
      <c r="D11" s="63">
        <v>45</v>
      </c>
      <c r="E11" s="63">
        <v>45</v>
      </c>
      <c r="F11" s="63">
        <f>SUM(B11:E11)</f>
        <v>202</v>
      </c>
      <c r="G11" s="64">
        <f>F11*$B$3</f>
        <v>242.39999999999998</v>
      </c>
      <c r="H11" s="61">
        <f t="shared" si="0"/>
        <v>302.99999999999994</v>
      </c>
    </row>
    <row r="12" spans="1:8" ht="24" thickBot="1" thickTop="1">
      <c r="A12" s="65" t="s">
        <v>94</v>
      </c>
      <c r="B12" s="66">
        <f aca="true" t="shared" si="1" ref="B12:G12">SUM(B7:B11)</f>
        <v>159</v>
      </c>
      <c r="C12" s="66">
        <f t="shared" si="1"/>
        <v>181</v>
      </c>
      <c r="D12" s="66">
        <f t="shared" si="1"/>
        <v>203</v>
      </c>
      <c r="E12" s="66">
        <f t="shared" si="1"/>
        <v>203</v>
      </c>
      <c r="F12" s="66">
        <f t="shared" si="1"/>
        <v>746</v>
      </c>
      <c r="G12" s="67">
        <f t="shared" si="1"/>
        <v>895.1999999999999</v>
      </c>
      <c r="H12" s="68">
        <f t="shared" si="0"/>
        <v>1119</v>
      </c>
    </row>
    <row r="15" ht="43.5" customHeight="1"/>
  </sheetData>
  <printOptions horizontalCentered="1" verticalCentered="1"/>
  <pageMargins left="0.29" right="0.33" top="0.69" bottom="0.73" header="0.5" footer="0.5"/>
  <pageSetup fitToHeight="2" fitToWidth="1" orientation="landscape" paperSize="9" scale="61" r:id="rId2"/>
  <headerFooter alignWithMargins="0">
    <oddHeader>&amp;LTöös on &amp;N lk.</oddHeader>
    <oddFooter>&amp;LLehekülg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4">
      <selection activeCell="C25" sqref="C25"/>
    </sheetView>
  </sheetViews>
  <sheetFormatPr defaultColWidth="9.140625" defaultRowHeight="12.75"/>
  <cols>
    <col min="1" max="1" width="12.140625" style="71" customWidth="1"/>
    <col min="2" max="2" width="13.57421875" style="71" customWidth="1"/>
    <col min="3" max="3" width="7.00390625" style="71" bestFit="1" customWidth="1"/>
    <col min="4" max="4" width="13.7109375" style="71" customWidth="1"/>
    <col min="5" max="5" width="5.7109375" style="71" customWidth="1"/>
    <col min="6" max="6" width="14.421875" style="71" customWidth="1"/>
    <col min="7" max="7" width="11.7109375" style="71" customWidth="1"/>
    <col min="8" max="8" width="11.140625" style="71" customWidth="1"/>
    <col min="9" max="9" width="5.7109375" style="71" customWidth="1"/>
    <col min="10" max="10" width="5.421875" style="71" customWidth="1"/>
    <col min="11" max="16384" width="9.140625" style="71" customWidth="1"/>
  </cols>
  <sheetData>
    <row r="1" spans="1:2" ht="14.25" thickBot="1" thickTop="1">
      <c r="A1" s="69" t="s">
        <v>73</v>
      </c>
      <c r="B1" s="70">
        <v>15.5</v>
      </c>
    </row>
    <row r="2" spans="1:2" ht="14.25" thickBot="1" thickTop="1">
      <c r="A2" s="69" t="s">
        <v>81</v>
      </c>
      <c r="B2" s="70">
        <v>2.6</v>
      </c>
    </row>
    <row r="3" spans="1:10" ht="24" thickBot="1" thickTop="1">
      <c r="A3" s="118" t="s">
        <v>95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33" customHeight="1" thickBot="1" thickTop="1">
      <c r="A4" s="72" t="s">
        <v>96</v>
      </c>
      <c r="B4" s="73" t="s">
        <v>97</v>
      </c>
      <c r="C4" s="74" t="s">
        <v>98</v>
      </c>
      <c r="D4" s="73" t="s">
        <v>99</v>
      </c>
      <c r="E4" s="74" t="s">
        <v>100</v>
      </c>
      <c r="F4" s="73" t="s">
        <v>101</v>
      </c>
      <c r="G4" s="73" t="s">
        <v>102</v>
      </c>
      <c r="H4" s="73" t="s">
        <v>103</v>
      </c>
      <c r="I4" s="74" t="s">
        <v>104</v>
      </c>
      <c r="J4" s="74" t="s">
        <v>105</v>
      </c>
    </row>
    <row r="5" spans="1:10" ht="14.25" thickBot="1" thickTop="1">
      <c r="A5" s="75" t="s">
        <v>106</v>
      </c>
      <c r="B5" s="76" t="s">
        <v>93</v>
      </c>
      <c r="C5" s="77" t="s">
        <v>107</v>
      </c>
      <c r="D5" s="70">
        <v>3456.67</v>
      </c>
      <c r="E5" s="78">
        <v>0.17</v>
      </c>
      <c r="F5" s="79">
        <f>CEILING((D5*E5+D5)*1.18,0.05)</f>
        <v>4772.3</v>
      </c>
      <c r="G5" s="80">
        <f>F5/usd</f>
        <v>307.89032258064515</v>
      </c>
      <c r="H5" s="81">
        <f>F5/$B$2</f>
        <v>1835.5</v>
      </c>
      <c r="I5" s="77">
        <v>2</v>
      </c>
      <c r="J5" s="82">
        <v>7</v>
      </c>
    </row>
    <row r="6" spans="1:10" ht="14.25" thickBot="1" thickTop="1">
      <c r="A6" s="75" t="s">
        <v>108</v>
      </c>
      <c r="B6" s="83" t="s">
        <v>109</v>
      </c>
      <c r="C6" s="77" t="s">
        <v>110</v>
      </c>
      <c r="D6" s="70">
        <v>268.76</v>
      </c>
      <c r="E6" s="78">
        <v>0.25</v>
      </c>
      <c r="F6" s="84">
        <f>CEILING((D6*E6+D6)*1.18,0.05)</f>
        <v>396.45000000000005</v>
      </c>
      <c r="G6" s="80">
        <f>F6/usd</f>
        <v>25.577419354838714</v>
      </c>
      <c r="H6" s="81">
        <f>F6/$B$2</f>
        <v>152.48076923076925</v>
      </c>
      <c r="I6" s="77">
        <v>108</v>
      </c>
      <c r="J6" s="82">
        <v>108</v>
      </c>
    </row>
    <row r="7" spans="1:10" ht="14.25" thickBot="1" thickTop="1">
      <c r="A7" s="75" t="s">
        <v>111</v>
      </c>
      <c r="B7" s="76" t="s">
        <v>112</v>
      </c>
      <c r="C7" s="77" t="s">
        <v>113</v>
      </c>
      <c r="D7" s="70">
        <v>123.45</v>
      </c>
      <c r="E7" s="78">
        <v>0.12</v>
      </c>
      <c r="F7" s="79">
        <f>CEILING((D7*E7+D7)*1.18,0.05)</f>
        <v>163.20000000000002</v>
      </c>
      <c r="G7" s="80">
        <f>F7/usd</f>
        <v>10.529032258064516</v>
      </c>
      <c r="H7" s="81">
        <f>F7/$B$2</f>
        <v>62.769230769230774</v>
      </c>
      <c r="I7" s="77">
        <v>6</v>
      </c>
      <c r="J7" s="82">
        <v>9</v>
      </c>
    </row>
    <row r="8" spans="1:10" ht="14.25" thickBot="1" thickTop="1">
      <c r="A8" s="75" t="s">
        <v>114</v>
      </c>
      <c r="B8" s="83" t="s">
        <v>115</v>
      </c>
      <c r="C8" s="77" t="s">
        <v>116</v>
      </c>
      <c r="D8" s="70">
        <v>234.49</v>
      </c>
      <c r="E8" s="78">
        <v>0.2</v>
      </c>
      <c r="F8" s="79">
        <f>CEILING((D8*E8+D8)*1.18,0.05)</f>
        <v>332.05</v>
      </c>
      <c r="G8" s="80">
        <f>F8/usd</f>
        <v>21.42258064516129</v>
      </c>
      <c r="H8" s="81">
        <f>F8/$B$2</f>
        <v>127.71153846153847</v>
      </c>
      <c r="I8" s="77">
        <v>200</v>
      </c>
      <c r="J8" s="82">
        <v>100</v>
      </c>
    </row>
    <row r="9" spans="1:10" ht="14.25" thickBot="1" thickTop="1">
      <c r="A9" s="85" t="s">
        <v>117</v>
      </c>
      <c r="B9" s="86" t="s">
        <v>118</v>
      </c>
      <c r="C9" s="87" t="s">
        <v>119</v>
      </c>
      <c r="D9" s="88">
        <v>1000</v>
      </c>
      <c r="E9" s="89">
        <v>0.1</v>
      </c>
      <c r="F9" s="90">
        <f>CEILING((D9*E9+D9)*1.18,0.05)</f>
        <v>1298</v>
      </c>
      <c r="G9" s="80">
        <f>F9/usd</f>
        <v>83.74193548387096</v>
      </c>
      <c r="H9" s="81">
        <f>F9/$B$2</f>
        <v>499.2307692307692</v>
      </c>
      <c r="I9" s="87">
        <v>8</v>
      </c>
      <c r="J9" s="91">
        <v>10</v>
      </c>
    </row>
    <row r="10" ht="13.5" thickTop="1"/>
    <row r="12" spans="1:8" ht="23.25" thickBot="1">
      <c r="A12" s="92" t="s">
        <v>120</v>
      </c>
      <c r="B12" s="93"/>
      <c r="C12" s="93"/>
      <c r="D12" s="93"/>
      <c r="F12" s="94"/>
      <c r="G12" s="94"/>
      <c r="H12" s="94"/>
    </row>
    <row r="13" spans="1:4" ht="24.75" customHeight="1" thickBot="1" thickTop="1">
      <c r="A13" s="74" t="s">
        <v>104</v>
      </c>
      <c r="B13" s="74" t="s">
        <v>105</v>
      </c>
      <c r="C13" s="74" t="s">
        <v>121</v>
      </c>
      <c r="D13" s="74" t="s">
        <v>122</v>
      </c>
    </row>
    <row r="14" spans="1:4" ht="14.25" thickBot="1" thickTop="1">
      <c r="A14" s="70">
        <f>I5*F5</f>
        <v>9544.6</v>
      </c>
      <c r="B14" s="70">
        <f>J5*F5</f>
        <v>33406.1</v>
      </c>
      <c r="C14" s="70"/>
      <c r="D14" s="70" t="str">
        <f>A5&amp;" "&amp;B5</f>
        <v>Aadu Kuusk</v>
      </c>
    </row>
    <row r="15" spans="1:4" ht="14.25" thickBot="1" thickTop="1">
      <c r="A15" s="70">
        <f>I6*F6</f>
        <v>42816.600000000006</v>
      </c>
      <c r="B15" s="70">
        <f>J6*F6</f>
        <v>42816.600000000006</v>
      </c>
      <c r="C15" s="70"/>
      <c r="D15" s="70" t="str">
        <f>A6&amp;" "&amp;B6</f>
        <v>Alla Tamm</v>
      </c>
    </row>
    <row r="16" spans="1:4" ht="14.25" thickBot="1" thickTop="1">
      <c r="A16" s="70">
        <f>I7*F7</f>
        <v>979.2</v>
      </c>
      <c r="B16" s="70">
        <f>J7*F7</f>
        <v>1468.8000000000002</v>
      </c>
      <c r="C16" s="70"/>
      <c r="D16" s="70" t="str">
        <f>A7&amp;" "&amp;B7</f>
        <v>Juku Haab</v>
      </c>
    </row>
    <row r="17" spans="1:4" ht="14.25" thickBot="1" thickTop="1">
      <c r="A17" s="70">
        <f>I8*F8</f>
        <v>66410</v>
      </c>
      <c r="B17" s="70">
        <f>J8*F8</f>
        <v>33205</v>
      </c>
      <c r="C17" s="70"/>
      <c r="D17" s="70" t="str">
        <f>A8&amp;" "&amp;B8</f>
        <v>Vadim Vaher</v>
      </c>
    </row>
    <row r="18" spans="1:4" ht="14.25" thickBot="1" thickTop="1">
      <c r="A18" s="88">
        <f>I9*F9</f>
        <v>10384</v>
      </c>
      <c r="B18" s="88">
        <f>J9*F9</f>
        <v>12980</v>
      </c>
      <c r="C18" s="88"/>
      <c r="D18" s="88" t="str">
        <f>A9&amp;" "&amp;B9</f>
        <v>Vera Kastan</v>
      </c>
    </row>
    <row r="19" ht="13.5" thickTop="1"/>
    <row r="21" spans="1:2" ht="12.75">
      <c r="A21" s="95"/>
      <c r="B21" s="96"/>
    </row>
    <row r="22" ht="12.75">
      <c r="B22" s="96"/>
    </row>
    <row r="24" ht="12.75">
      <c r="B24" s="95"/>
    </row>
    <row r="25" spans="2:3" ht="12.75">
      <c r="B25" s="95"/>
      <c r="C25" s="95"/>
    </row>
  </sheetData>
  <mergeCells count="1">
    <mergeCell ref="A3:J3"/>
  </mergeCells>
  <printOptions verticalCentered="1"/>
  <pageMargins left="0.7" right="0.18" top="0.54" bottom="0.2" header="0.31" footer="0.2"/>
  <pageSetup fitToHeight="2" fitToWidth="1" horizontalDpi="120" verticalDpi="120" orientation="landscape" paperSize="9" r:id="rId2"/>
  <headerFooter alignWithMargins="0">
    <oddHeader>&amp;RKristiine KVH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="75" zoomScaleNormal="75" workbookViewId="0" topLeftCell="A1">
      <selection activeCell="P20" sqref="P20"/>
    </sheetView>
  </sheetViews>
  <sheetFormatPr defaultColWidth="9.140625" defaultRowHeight="12.75"/>
  <cols>
    <col min="1" max="1" width="13.8515625" style="0" customWidth="1"/>
    <col min="6" max="6" width="10.8515625" style="0" customWidth="1"/>
    <col min="7" max="7" width="10.7109375" style="0" hidden="1" customWidth="1"/>
    <col min="8" max="8" width="12.140625" style="0" customWidth="1"/>
    <col min="9" max="9" width="14.421875" style="0" customWidth="1"/>
    <col min="10" max="10" width="13.140625" style="0" customWidth="1"/>
  </cols>
  <sheetData>
    <row r="1" spans="1:8" ht="33">
      <c r="A1" s="97" t="s">
        <v>123</v>
      </c>
      <c r="B1" s="98"/>
      <c r="C1" s="98"/>
      <c r="D1" s="98"/>
      <c r="E1" s="98"/>
      <c r="F1" s="98"/>
      <c r="G1" s="98"/>
      <c r="H1" s="98"/>
    </row>
    <row r="2" ht="12.75">
      <c r="B2" s="1"/>
    </row>
    <row r="3" ht="13.5" thickBot="1"/>
    <row r="4" spans="1:8" ht="28.5" customHeight="1" thickBot="1">
      <c r="A4" s="99" t="s">
        <v>124</v>
      </c>
      <c r="B4" s="100" t="s">
        <v>125</v>
      </c>
      <c r="C4" s="99" t="s">
        <v>126</v>
      </c>
      <c r="D4" s="99" t="s">
        <v>127</v>
      </c>
      <c r="E4" s="99" t="s">
        <v>128</v>
      </c>
      <c r="F4" s="101" t="s">
        <v>129</v>
      </c>
      <c r="G4" s="99" t="s">
        <v>124</v>
      </c>
      <c r="H4" s="102" t="s">
        <v>130</v>
      </c>
    </row>
    <row r="5" spans="1:8" ht="13.5" thickBot="1">
      <c r="A5" s="103" t="s">
        <v>15</v>
      </c>
      <c r="B5" s="104">
        <v>2</v>
      </c>
      <c r="C5" s="103">
        <v>2</v>
      </c>
      <c r="D5" s="103">
        <v>99</v>
      </c>
      <c r="E5" s="103">
        <f aca="true" t="shared" si="0" ref="E5:E10">AVERAGE(B5:D5)</f>
        <v>34.333333333333336</v>
      </c>
      <c r="F5" s="103">
        <v>20</v>
      </c>
      <c r="G5" s="103" t="s">
        <v>15</v>
      </c>
      <c r="H5" s="105" t="str">
        <f aca="true" t="shared" si="1" ref="H5:H10">IF(AND(AVERAGE(B5:D5)&gt;80,F5&lt;5),"sooritanud","läbi kukkunud")</f>
        <v>läbi kukkunud</v>
      </c>
    </row>
    <row r="6" spans="1:8" ht="13.5" thickBot="1">
      <c r="A6" s="106" t="s">
        <v>131</v>
      </c>
      <c r="B6" s="107">
        <v>77</v>
      </c>
      <c r="C6" s="106">
        <v>56</v>
      </c>
      <c r="D6" s="106">
        <v>95</v>
      </c>
      <c r="E6" s="103">
        <f t="shared" si="0"/>
        <v>76</v>
      </c>
      <c r="F6" s="106">
        <v>6</v>
      </c>
      <c r="G6" s="106" t="s">
        <v>131</v>
      </c>
      <c r="H6" s="108" t="str">
        <f t="shared" si="1"/>
        <v>läbi kukkunud</v>
      </c>
    </row>
    <row r="7" spans="1:8" ht="13.5" thickBot="1">
      <c r="A7" s="106" t="s">
        <v>132</v>
      </c>
      <c r="B7" s="107">
        <v>67</v>
      </c>
      <c r="C7" s="106">
        <v>90</v>
      </c>
      <c r="D7" s="106">
        <v>95</v>
      </c>
      <c r="E7" s="103">
        <f t="shared" si="0"/>
        <v>84</v>
      </c>
      <c r="F7" s="106">
        <v>6</v>
      </c>
      <c r="G7" s="106" t="s">
        <v>132</v>
      </c>
      <c r="H7" s="108" t="str">
        <f t="shared" si="1"/>
        <v>läbi kukkunud</v>
      </c>
    </row>
    <row r="8" spans="1:8" ht="13.5" thickBot="1">
      <c r="A8" s="106" t="s">
        <v>112</v>
      </c>
      <c r="B8" s="107">
        <v>96</v>
      </c>
      <c r="C8" s="106">
        <v>98</v>
      </c>
      <c r="D8" s="106">
        <v>97</v>
      </c>
      <c r="E8" s="103">
        <f t="shared" si="0"/>
        <v>97</v>
      </c>
      <c r="F8" s="106"/>
      <c r="G8" s="106" t="s">
        <v>112</v>
      </c>
      <c r="H8" s="108" t="str">
        <f t="shared" si="1"/>
        <v>sooritanud</v>
      </c>
    </row>
    <row r="9" spans="1:8" ht="13.5" thickBot="1">
      <c r="A9" s="106" t="s">
        <v>93</v>
      </c>
      <c r="B9" s="107">
        <v>4</v>
      </c>
      <c r="C9" s="106">
        <v>78</v>
      </c>
      <c r="D9" s="106">
        <v>98</v>
      </c>
      <c r="E9" s="103">
        <f t="shared" si="0"/>
        <v>60</v>
      </c>
      <c r="F9" s="106">
        <v>1</v>
      </c>
      <c r="G9" s="106" t="s">
        <v>93</v>
      </c>
      <c r="H9" s="108" t="str">
        <f t="shared" si="1"/>
        <v>läbi kukkunud</v>
      </c>
    </row>
    <row r="10" spans="1:8" ht="13.5" thickBot="1">
      <c r="A10" s="109" t="s">
        <v>133</v>
      </c>
      <c r="B10" s="110">
        <v>56</v>
      </c>
      <c r="C10" s="109">
        <v>76</v>
      </c>
      <c r="D10" s="109">
        <v>97</v>
      </c>
      <c r="E10" s="103">
        <f t="shared" si="0"/>
        <v>76.33333333333333</v>
      </c>
      <c r="F10" s="109">
        <v>4</v>
      </c>
      <c r="G10" s="109" t="s">
        <v>133</v>
      </c>
      <c r="H10" s="111" t="str">
        <f t="shared" si="1"/>
        <v>läbi kukkunud</v>
      </c>
    </row>
    <row r="12" ht="12.75">
      <c r="A12" t="str">
        <f>"Testide täitmisel saadi kokku "&amp;SUM(B5:D10)&amp;" punkti"</f>
        <v>Testide täitmisel saadi kokku 1283 punkti</v>
      </c>
    </row>
    <row r="13" ht="12.75">
      <c r="A13" t="str">
        <f>"Põhjusta puudumisi on "&amp;COUNT(F5:F10)&amp;" inimesel"</f>
        <v>Põhjusta puudumisi on 5 inimesel</v>
      </c>
    </row>
    <row r="14" ht="12.75">
      <c r="A14" t="str">
        <f>"Parim tulemus testi 1 sooritamisel oli "&amp;MAX(B5:B10)&amp;" punkti ja selle sai õpilane "&amp;VLOOKUP(MAX(B5:B10),B5:G10,5,FALSE)</f>
        <v>Parim tulemus testi 1 sooritamisel oli 96 punkti ja selle sai õpilane </v>
      </c>
    </row>
    <row r="15" ht="12.75">
      <c r="A15" t="str">
        <f>"Halvim tulemus testide sooritamisel oli "&amp;MIN(B5:D10)&amp;" punkti"</f>
        <v>Halvim tulemus testide sooritamisel oli 2 punkti</v>
      </c>
    </row>
    <row r="18" ht="12.75">
      <c r="B18" s="1"/>
    </row>
    <row r="20" spans="2:10" ht="12.75">
      <c r="B20" s="112"/>
      <c r="C20" s="112"/>
      <c r="D20" s="112"/>
      <c r="E20" s="112"/>
      <c r="F20" s="112"/>
      <c r="G20" s="112"/>
      <c r="H20" s="113"/>
      <c r="I20" s="113"/>
      <c r="J20" s="113"/>
    </row>
  </sheetData>
  <printOptions horizontalCentered="1" verticalCentered="1"/>
  <pageMargins left="0.2" right="0.27" top="0.56" bottom="0.6" header="0.5" footer="0.2"/>
  <pageSetup horizontalDpi="300" verticalDpi="300" orientation="landscape" paperSize="9" scale="110" r:id="rId4"/>
  <drawing r:id="rId3"/>
  <legacyDrawing r:id="rId2"/>
  <oleObjects>
    <oleObject progId="MSWordArt.2" shapeId="106894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H4" sqref="H4"/>
    </sheetView>
  </sheetViews>
  <sheetFormatPr defaultColWidth="9.140625" defaultRowHeight="12.75"/>
  <sheetData>
    <row r="1" spans="2:4" ht="12.75">
      <c r="B1" s="114" t="s">
        <v>134</v>
      </c>
      <c r="C1" t="s">
        <v>135</v>
      </c>
      <c r="D1" t="s">
        <v>128</v>
      </c>
    </row>
    <row r="2" spans="1:4" ht="12.75">
      <c r="A2" t="s">
        <v>136</v>
      </c>
      <c r="B2">
        <v>23</v>
      </c>
      <c r="C2">
        <v>-12</v>
      </c>
      <c r="D2">
        <f>B2+C2</f>
        <v>11</v>
      </c>
    </row>
    <row r="3" spans="1:4" ht="12.75">
      <c r="A3" t="s">
        <v>137</v>
      </c>
      <c r="B3">
        <v>25</v>
      </c>
      <c r="C3">
        <v>-15</v>
      </c>
      <c r="D3">
        <f aca="true" t="shared" si="0" ref="D3:D11">B3+C3</f>
        <v>10</v>
      </c>
    </row>
    <row r="4" spans="1:4" ht="12.75">
      <c r="A4" t="s">
        <v>138</v>
      </c>
      <c r="B4">
        <v>20</v>
      </c>
      <c r="C4">
        <v>-32</v>
      </c>
      <c r="D4">
        <f t="shared" si="0"/>
        <v>-12</v>
      </c>
    </row>
    <row r="5" spans="1:4" ht="12.75">
      <c r="A5" t="s">
        <v>139</v>
      </c>
      <c r="B5">
        <v>14</v>
      </c>
      <c r="C5">
        <v>-18</v>
      </c>
      <c r="D5">
        <f t="shared" si="0"/>
        <v>-4</v>
      </c>
    </row>
    <row r="6" spans="1:4" ht="12.75">
      <c r="A6" t="s">
        <v>140</v>
      </c>
      <c r="B6">
        <v>18</v>
      </c>
      <c r="C6">
        <v>-12</v>
      </c>
      <c r="D6">
        <f t="shared" si="0"/>
        <v>6</v>
      </c>
    </row>
    <row r="7" spans="1:4" ht="12.75">
      <c r="A7" t="s">
        <v>141</v>
      </c>
      <c r="B7">
        <v>16</v>
      </c>
      <c r="C7">
        <v>-23</v>
      </c>
      <c r="D7">
        <f t="shared" si="0"/>
        <v>-7</v>
      </c>
    </row>
    <row r="8" spans="1:4" ht="12.75">
      <c r="A8" t="s">
        <v>142</v>
      </c>
      <c r="B8">
        <v>32</v>
      </c>
      <c r="C8">
        <v>-24</v>
      </c>
      <c r="D8">
        <f t="shared" si="0"/>
        <v>8</v>
      </c>
    </row>
    <row r="9" spans="1:4" ht="12.75">
      <c r="A9" t="s">
        <v>143</v>
      </c>
      <c r="B9">
        <v>16</v>
      </c>
      <c r="C9">
        <v>-12</v>
      </c>
      <c r="D9">
        <f t="shared" si="0"/>
        <v>4</v>
      </c>
    </row>
    <row r="10" spans="1:4" ht="12.75">
      <c r="A10" t="s">
        <v>144</v>
      </c>
      <c r="B10">
        <v>19</v>
      </c>
      <c r="C10">
        <v>-23</v>
      </c>
      <c r="D10">
        <f t="shared" si="0"/>
        <v>-4</v>
      </c>
    </row>
    <row r="11" spans="1:4" ht="12.75">
      <c r="A11" t="s">
        <v>145</v>
      </c>
      <c r="B11">
        <v>14</v>
      </c>
      <c r="C11">
        <v>-12</v>
      </c>
      <c r="D11">
        <f t="shared" si="0"/>
        <v>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C14" sqref="C14"/>
    </sheetView>
  </sheetViews>
  <sheetFormatPr defaultColWidth="9.140625" defaultRowHeight="12.75"/>
  <cols>
    <col min="1" max="1" width="12.140625" style="0" customWidth="1"/>
    <col min="2" max="2" width="6.57421875" style="0" customWidth="1"/>
    <col min="3" max="3" width="9.28125" style="0" customWidth="1"/>
    <col min="4" max="4" width="9.00390625" style="1" customWidth="1"/>
    <col min="5" max="5" width="7.8515625" style="0" customWidth="1"/>
    <col min="6" max="6" width="10.8515625" style="23" customWidth="1"/>
    <col min="7" max="7" width="10.421875" style="0" customWidth="1"/>
    <col min="8" max="8" width="8.00390625" style="0" customWidth="1"/>
    <col min="9" max="9" width="6.421875" style="0" customWidth="1"/>
    <col min="10" max="10" width="8.421875" style="0" customWidth="1"/>
    <col min="11" max="11" width="8.00390625" style="0" customWidth="1"/>
  </cols>
  <sheetData>
    <row r="1" spans="1:11" s="12" customFormat="1" ht="30">
      <c r="A1" s="19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7" t="s">
        <v>9</v>
      </c>
      <c r="K1" s="18" t="s">
        <v>10</v>
      </c>
    </row>
    <row r="2" spans="1:11" ht="15">
      <c r="A2" s="14" t="s">
        <v>11</v>
      </c>
      <c r="B2" s="5" t="s">
        <v>12</v>
      </c>
      <c r="C2" s="5" t="s">
        <v>13</v>
      </c>
      <c r="D2" s="4" t="s">
        <v>14</v>
      </c>
      <c r="E2" s="5">
        <v>9</v>
      </c>
      <c r="F2" s="20">
        <v>6</v>
      </c>
      <c r="G2" s="5">
        <f aca="true" t="shared" si="0" ref="G2:G11">IF(E2=6,700*F2,IF(E2=9,F2*1000,F2*1200))</f>
        <v>6000</v>
      </c>
      <c r="H2" s="3" t="s">
        <v>15</v>
      </c>
      <c r="I2" s="3">
        <v>50</v>
      </c>
      <c r="J2" s="3">
        <f>I2*6</f>
        <v>300</v>
      </c>
      <c r="K2" s="13">
        <f aca="true" t="shared" si="1" ref="K2:K8">J2*1.33</f>
        <v>399</v>
      </c>
    </row>
    <row r="3" spans="1:11" ht="15">
      <c r="A3" s="14" t="s">
        <v>11</v>
      </c>
      <c r="B3" s="5" t="s">
        <v>16</v>
      </c>
      <c r="C3" s="5" t="s">
        <v>17</v>
      </c>
      <c r="D3" s="4" t="s">
        <v>18</v>
      </c>
      <c r="E3" s="5">
        <v>6</v>
      </c>
      <c r="F3" s="20">
        <v>6</v>
      </c>
      <c r="G3" s="5">
        <f t="shared" si="0"/>
        <v>4200</v>
      </c>
      <c r="H3" s="3" t="s">
        <v>15</v>
      </c>
      <c r="I3" s="3">
        <v>50</v>
      </c>
      <c r="J3" s="3">
        <f aca="true" t="shared" si="2" ref="J3:J18">I3*E3</f>
        <v>300</v>
      </c>
      <c r="K3" s="13">
        <f t="shared" si="1"/>
        <v>399</v>
      </c>
    </row>
    <row r="4" spans="1:11" ht="15">
      <c r="A4" s="14" t="s">
        <v>11</v>
      </c>
      <c r="B4" s="5" t="s">
        <v>19</v>
      </c>
      <c r="C4" s="5" t="s">
        <v>17</v>
      </c>
      <c r="D4" s="4" t="s">
        <v>20</v>
      </c>
      <c r="E4" s="5">
        <v>9</v>
      </c>
      <c r="F4" s="20">
        <v>4</v>
      </c>
      <c r="G4" s="5">
        <f t="shared" si="0"/>
        <v>4000</v>
      </c>
      <c r="H4" s="3" t="s">
        <v>15</v>
      </c>
      <c r="I4" s="3">
        <v>50</v>
      </c>
      <c r="J4" s="3">
        <f t="shared" si="2"/>
        <v>450</v>
      </c>
      <c r="K4" s="13">
        <f t="shared" si="1"/>
        <v>598.5</v>
      </c>
    </row>
    <row r="5" spans="1:11" ht="15">
      <c r="A5" s="14" t="s">
        <v>11</v>
      </c>
      <c r="B5" s="5" t="s">
        <v>21</v>
      </c>
      <c r="C5" s="5" t="s">
        <v>17</v>
      </c>
      <c r="D5" s="4" t="s">
        <v>22</v>
      </c>
      <c r="E5" s="5">
        <v>9</v>
      </c>
      <c r="F5" s="20">
        <v>3</v>
      </c>
      <c r="G5" s="5">
        <f t="shared" si="0"/>
        <v>3000</v>
      </c>
      <c r="H5" s="3" t="s">
        <v>15</v>
      </c>
      <c r="I5" s="3">
        <v>50</v>
      </c>
      <c r="J5" s="3">
        <f t="shared" si="2"/>
        <v>450</v>
      </c>
      <c r="K5" s="13">
        <f t="shared" si="1"/>
        <v>598.5</v>
      </c>
    </row>
    <row r="6" spans="1:11" ht="15">
      <c r="A6" s="14" t="s">
        <v>23</v>
      </c>
      <c r="B6" s="6" t="s">
        <v>24</v>
      </c>
      <c r="C6" s="5" t="s">
        <v>13</v>
      </c>
      <c r="D6" s="4" t="s">
        <v>22</v>
      </c>
      <c r="E6" s="5">
        <v>9</v>
      </c>
      <c r="F6" s="20">
        <v>6</v>
      </c>
      <c r="G6" s="5">
        <f t="shared" si="0"/>
        <v>6000</v>
      </c>
      <c r="H6" s="3" t="s">
        <v>15</v>
      </c>
      <c r="I6" s="3">
        <v>50</v>
      </c>
      <c r="J6" s="3">
        <f t="shared" si="2"/>
        <v>450</v>
      </c>
      <c r="K6" s="13">
        <f t="shared" si="1"/>
        <v>598.5</v>
      </c>
    </row>
    <row r="7" spans="1:11" ht="15">
      <c r="A7" s="14" t="s">
        <v>23</v>
      </c>
      <c r="B7" s="7" t="s">
        <v>25</v>
      </c>
      <c r="C7" s="5" t="s">
        <v>13</v>
      </c>
      <c r="D7" s="4" t="s">
        <v>20</v>
      </c>
      <c r="E7" s="5">
        <v>9</v>
      </c>
      <c r="F7" s="21">
        <v>5</v>
      </c>
      <c r="G7" s="5">
        <f t="shared" si="0"/>
        <v>5000</v>
      </c>
      <c r="H7" s="3" t="s">
        <v>26</v>
      </c>
      <c r="I7" s="3">
        <v>75</v>
      </c>
      <c r="J7" s="3">
        <f t="shared" si="2"/>
        <v>675</v>
      </c>
      <c r="K7" s="13">
        <f t="shared" si="1"/>
        <v>897.75</v>
      </c>
    </row>
    <row r="8" spans="1:11" ht="15">
      <c r="A8" s="14" t="s">
        <v>23</v>
      </c>
      <c r="B8" s="8" t="s">
        <v>27</v>
      </c>
      <c r="C8" s="5" t="s">
        <v>17</v>
      </c>
      <c r="D8" s="4" t="s">
        <v>18</v>
      </c>
      <c r="E8" s="5">
        <v>6</v>
      </c>
      <c r="F8" s="20">
        <v>7</v>
      </c>
      <c r="G8" s="5">
        <f t="shared" si="0"/>
        <v>4900</v>
      </c>
      <c r="H8" s="3" t="s">
        <v>28</v>
      </c>
      <c r="I8" s="3">
        <v>100</v>
      </c>
      <c r="J8" s="3">
        <f t="shared" si="2"/>
        <v>600</v>
      </c>
      <c r="K8" s="13">
        <f t="shared" si="1"/>
        <v>798</v>
      </c>
    </row>
    <row r="9" spans="1:11" ht="15">
      <c r="A9" s="14" t="s">
        <v>23</v>
      </c>
      <c r="B9" s="9" t="s">
        <v>29</v>
      </c>
      <c r="C9" s="5" t="s">
        <v>17</v>
      </c>
      <c r="D9" s="4" t="s">
        <v>22</v>
      </c>
      <c r="E9" s="5">
        <v>12</v>
      </c>
      <c r="F9" s="20">
        <v>7</v>
      </c>
      <c r="G9" s="5">
        <f t="shared" si="0"/>
        <v>8400</v>
      </c>
      <c r="H9" s="3" t="s">
        <v>30</v>
      </c>
      <c r="I9" s="3">
        <v>100</v>
      </c>
      <c r="J9" s="3">
        <f t="shared" si="2"/>
        <v>1200</v>
      </c>
      <c r="K9" s="15">
        <v>1200</v>
      </c>
    </row>
    <row r="10" spans="1:11" ht="15">
      <c r="A10" s="14" t="s">
        <v>23</v>
      </c>
      <c r="B10" s="9" t="s">
        <v>27</v>
      </c>
      <c r="C10" s="5" t="s">
        <v>13</v>
      </c>
      <c r="D10" s="4" t="s">
        <v>22</v>
      </c>
      <c r="E10" s="5">
        <v>6</v>
      </c>
      <c r="F10" s="20">
        <v>7</v>
      </c>
      <c r="G10" s="5">
        <f t="shared" si="0"/>
        <v>4900</v>
      </c>
      <c r="H10" s="3" t="s">
        <v>15</v>
      </c>
      <c r="I10" s="3">
        <v>50</v>
      </c>
      <c r="J10" s="3">
        <f t="shared" si="2"/>
        <v>300</v>
      </c>
      <c r="K10" s="13">
        <f aca="true" t="shared" si="3" ref="K10:K15">J10*1.33</f>
        <v>399</v>
      </c>
    </row>
    <row r="11" spans="1:11" ht="15">
      <c r="A11" s="14" t="s">
        <v>23</v>
      </c>
      <c r="B11" s="5" t="s">
        <v>31</v>
      </c>
      <c r="C11" s="5" t="s">
        <v>17</v>
      </c>
      <c r="D11" s="4" t="s">
        <v>20</v>
      </c>
      <c r="E11" s="5">
        <v>9</v>
      </c>
      <c r="F11" s="20">
        <v>7</v>
      </c>
      <c r="G11" s="5">
        <f t="shared" si="0"/>
        <v>7000</v>
      </c>
      <c r="H11" s="3" t="s">
        <v>15</v>
      </c>
      <c r="I11" s="3">
        <v>50</v>
      </c>
      <c r="J11" s="3">
        <f t="shared" si="2"/>
        <v>450</v>
      </c>
      <c r="K11" s="13">
        <f t="shared" si="3"/>
        <v>598.5</v>
      </c>
    </row>
    <row r="12" spans="1:11" ht="15">
      <c r="A12" s="14" t="s">
        <v>23</v>
      </c>
      <c r="B12" s="5" t="s">
        <v>31</v>
      </c>
      <c r="C12" s="5" t="s">
        <v>13</v>
      </c>
      <c r="D12" s="4" t="s">
        <v>22</v>
      </c>
      <c r="E12" s="5">
        <v>9</v>
      </c>
      <c r="F12" s="20">
        <v>3</v>
      </c>
      <c r="G12" s="5">
        <v>1800</v>
      </c>
      <c r="H12" s="3" t="s">
        <v>26</v>
      </c>
      <c r="I12" s="3">
        <v>75</v>
      </c>
      <c r="J12" s="3">
        <f t="shared" si="2"/>
        <v>675</v>
      </c>
      <c r="K12" s="13">
        <f t="shared" si="3"/>
        <v>897.75</v>
      </c>
    </row>
    <row r="13" spans="1:11" ht="15">
      <c r="A13" s="14" t="s">
        <v>23</v>
      </c>
      <c r="B13" s="5" t="s">
        <v>32</v>
      </c>
      <c r="C13" s="5" t="s">
        <v>13</v>
      </c>
      <c r="D13" s="4" t="s">
        <v>22</v>
      </c>
      <c r="E13" s="5">
        <v>6</v>
      </c>
      <c r="F13" s="20">
        <v>8</v>
      </c>
      <c r="G13" s="5">
        <f aca="true" t="shared" si="4" ref="G13:G18">IF(E13=6,700*F13,IF(E13=9,F13*1000,F13*1200))</f>
        <v>5600</v>
      </c>
      <c r="H13" s="3" t="s">
        <v>15</v>
      </c>
      <c r="I13" s="3">
        <v>50</v>
      </c>
      <c r="J13" s="3">
        <f t="shared" si="2"/>
        <v>300</v>
      </c>
      <c r="K13" s="13">
        <f t="shared" si="3"/>
        <v>399</v>
      </c>
    </row>
    <row r="14" spans="1:11" ht="15">
      <c r="A14" s="14" t="s">
        <v>23</v>
      </c>
      <c r="B14" s="5" t="s">
        <v>33</v>
      </c>
      <c r="C14" s="5" t="s">
        <v>13</v>
      </c>
      <c r="D14" s="4" t="s">
        <v>22</v>
      </c>
      <c r="E14" s="5">
        <v>6</v>
      </c>
      <c r="F14" s="22">
        <v>6</v>
      </c>
      <c r="G14" s="5">
        <f t="shared" si="4"/>
        <v>4200</v>
      </c>
      <c r="H14" s="3" t="s">
        <v>15</v>
      </c>
      <c r="I14" s="3">
        <v>50</v>
      </c>
      <c r="J14" s="3">
        <f t="shared" si="2"/>
        <v>300</v>
      </c>
      <c r="K14" s="13">
        <f t="shared" si="3"/>
        <v>399</v>
      </c>
    </row>
    <row r="15" spans="1:11" ht="15">
      <c r="A15" s="14" t="s">
        <v>23</v>
      </c>
      <c r="B15" s="5" t="s">
        <v>34</v>
      </c>
      <c r="C15" s="5" t="s">
        <v>13</v>
      </c>
      <c r="D15" s="4" t="s">
        <v>20</v>
      </c>
      <c r="E15" s="5">
        <v>9</v>
      </c>
      <c r="F15" s="20">
        <v>8</v>
      </c>
      <c r="G15" s="5">
        <f t="shared" si="4"/>
        <v>8000</v>
      </c>
      <c r="H15" s="3" t="s">
        <v>15</v>
      </c>
      <c r="I15" s="3">
        <v>50</v>
      </c>
      <c r="J15" s="3">
        <f t="shared" si="2"/>
        <v>450</v>
      </c>
      <c r="K15" s="13">
        <f t="shared" si="3"/>
        <v>598.5</v>
      </c>
    </row>
    <row r="16" spans="1:11" ht="15">
      <c r="A16" s="14" t="s">
        <v>23</v>
      </c>
      <c r="B16" s="5" t="s">
        <v>35</v>
      </c>
      <c r="C16" s="5" t="s">
        <v>17</v>
      </c>
      <c r="D16" s="4" t="s">
        <v>36</v>
      </c>
      <c r="E16" s="5">
        <v>12</v>
      </c>
      <c r="F16" s="20">
        <v>3</v>
      </c>
      <c r="G16" s="5">
        <f t="shared" si="4"/>
        <v>3600</v>
      </c>
      <c r="H16" s="3" t="s">
        <v>37</v>
      </c>
      <c r="I16" s="3">
        <v>100</v>
      </c>
      <c r="J16" s="3">
        <f t="shared" si="2"/>
        <v>1200</v>
      </c>
      <c r="K16" s="15">
        <v>1500</v>
      </c>
    </row>
    <row r="17" spans="1:11" ht="15">
      <c r="A17" s="14" t="s">
        <v>23</v>
      </c>
      <c r="B17" s="5" t="s">
        <v>16</v>
      </c>
      <c r="C17" s="5" t="s">
        <v>17</v>
      </c>
      <c r="D17" s="4" t="s">
        <v>18</v>
      </c>
      <c r="E17" s="5">
        <v>6</v>
      </c>
      <c r="F17" s="20">
        <v>8</v>
      </c>
      <c r="G17" s="5">
        <f t="shared" si="4"/>
        <v>5600</v>
      </c>
      <c r="H17" s="3" t="s">
        <v>28</v>
      </c>
      <c r="I17" s="3">
        <v>100</v>
      </c>
      <c r="J17" s="3">
        <f t="shared" si="2"/>
        <v>600</v>
      </c>
      <c r="K17" s="13">
        <f>J17*1.33</f>
        <v>798</v>
      </c>
    </row>
    <row r="18" spans="1:11" ht="15">
      <c r="A18" s="14" t="s">
        <v>38</v>
      </c>
      <c r="B18" s="5" t="s">
        <v>39</v>
      </c>
      <c r="C18" s="5" t="s">
        <v>17</v>
      </c>
      <c r="D18" s="4" t="s">
        <v>18</v>
      </c>
      <c r="E18" s="5">
        <v>6</v>
      </c>
      <c r="F18" s="20">
        <v>6</v>
      </c>
      <c r="G18" s="5">
        <f t="shared" si="4"/>
        <v>4200</v>
      </c>
      <c r="H18" s="3" t="s">
        <v>28</v>
      </c>
      <c r="I18" s="3">
        <v>100</v>
      </c>
      <c r="J18" s="3">
        <f t="shared" si="2"/>
        <v>600</v>
      </c>
      <c r="K18" s="13">
        <f>J18*1.33</f>
        <v>798</v>
      </c>
    </row>
    <row r="19" spans="1:11" ht="15">
      <c r="A19" s="14" t="s">
        <v>38</v>
      </c>
      <c r="B19" s="5" t="s">
        <v>40</v>
      </c>
      <c r="C19" s="5" t="s">
        <v>13</v>
      </c>
      <c r="D19" s="4" t="s">
        <v>41</v>
      </c>
      <c r="E19" s="5">
        <v>18</v>
      </c>
      <c r="F19" s="20">
        <v>6</v>
      </c>
      <c r="G19" s="5">
        <v>5000</v>
      </c>
      <c r="H19" s="3" t="s">
        <v>26</v>
      </c>
      <c r="I19" s="3">
        <v>75</v>
      </c>
      <c r="J19" s="3">
        <f aca="true" t="shared" si="5" ref="J19:J25">I19*E19</f>
        <v>1350</v>
      </c>
      <c r="K19" s="13">
        <f>J19*1.33</f>
        <v>1795.5</v>
      </c>
    </row>
    <row r="20" spans="1:11" ht="15">
      <c r="A20" s="14" t="s">
        <v>38</v>
      </c>
      <c r="B20" s="5" t="s">
        <v>42</v>
      </c>
      <c r="C20" s="5" t="s">
        <v>17</v>
      </c>
      <c r="D20" s="4" t="s">
        <v>43</v>
      </c>
      <c r="E20" s="5">
        <v>12</v>
      </c>
      <c r="F20" s="20">
        <v>4</v>
      </c>
      <c r="G20" s="5">
        <f aca="true" t="shared" si="6" ref="G20:G25">IF(E20=6,700*F20,IF(E20=9,F20*1000,F20*1200))</f>
        <v>4800</v>
      </c>
      <c r="H20" s="3" t="s">
        <v>30</v>
      </c>
      <c r="I20" s="3">
        <v>100</v>
      </c>
      <c r="J20" s="3">
        <f t="shared" si="5"/>
        <v>1200</v>
      </c>
      <c r="K20" s="15">
        <v>1200</v>
      </c>
    </row>
    <row r="21" spans="1:11" ht="15">
      <c r="A21" s="14" t="s">
        <v>38</v>
      </c>
      <c r="B21" s="5" t="s">
        <v>42</v>
      </c>
      <c r="C21" s="5" t="s">
        <v>17</v>
      </c>
      <c r="D21" s="4" t="s">
        <v>44</v>
      </c>
      <c r="E21" s="5">
        <v>12</v>
      </c>
      <c r="F21" s="20">
        <v>7</v>
      </c>
      <c r="G21" s="5">
        <f t="shared" si="6"/>
        <v>8400</v>
      </c>
      <c r="H21" s="3" t="s">
        <v>26</v>
      </c>
      <c r="I21" s="3">
        <v>75</v>
      </c>
      <c r="J21" s="3">
        <f t="shared" si="5"/>
        <v>900</v>
      </c>
      <c r="K21" s="13">
        <f aca="true" t="shared" si="7" ref="K21:K29">J21*1.33</f>
        <v>1197</v>
      </c>
    </row>
    <row r="22" spans="1:11" ht="15">
      <c r="A22" s="14" t="s">
        <v>38</v>
      </c>
      <c r="B22" s="5" t="s">
        <v>45</v>
      </c>
      <c r="C22" s="5" t="s">
        <v>17</v>
      </c>
      <c r="D22" s="4" t="s">
        <v>20</v>
      </c>
      <c r="E22" s="5">
        <v>9</v>
      </c>
      <c r="F22" s="20">
        <v>6</v>
      </c>
      <c r="G22" s="5">
        <f t="shared" si="6"/>
        <v>6000</v>
      </c>
      <c r="H22" s="3" t="s">
        <v>15</v>
      </c>
      <c r="I22" s="3">
        <v>50</v>
      </c>
      <c r="J22" s="3">
        <f t="shared" si="5"/>
        <v>450</v>
      </c>
      <c r="K22" s="13">
        <f t="shared" si="7"/>
        <v>598.5</v>
      </c>
    </row>
    <row r="23" spans="1:11" ht="15">
      <c r="A23" s="14" t="s">
        <v>38</v>
      </c>
      <c r="B23" s="10" t="s">
        <v>46</v>
      </c>
      <c r="C23" s="5" t="s">
        <v>13</v>
      </c>
      <c r="D23" s="4" t="s">
        <v>20</v>
      </c>
      <c r="E23" s="5">
        <v>6</v>
      </c>
      <c r="F23" s="20">
        <v>7</v>
      </c>
      <c r="G23" s="5">
        <f t="shared" si="6"/>
        <v>4900</v>
      </c>
      <c r="H23" s="3" t="s">
        <v>15</v>
      </c>
      <c r="I23" s="3">
        <v>50</v>
      </c>
      <c r="J23" s="3">
        <f t="shared" si="5"/>
        <v>300</v>
      </c>
      <c r="K23" s="13">
        <f t="shared" si="7"/>
        <v>399</v>
      </c>
    </row>
    <row r="24" spans="1:11" ht="15">
      <c r="A24" s="14" t="s">
        <v>38</v>
      </c>
      <c r="B24" s="10" t="s">
        <v>47</v>
      </c>
      <c r="C24" s="5" t="s">
        <v>13</v>
      </c>
      <c r="D24" s="4" t="s">
        <v>22</v>
      </c>
      <c r="E24" s="5">
        <v>6</v>
      </c>
      <c r="F24" s="20">
        <v>8</v>
      </c>
      <c r="G24" s="5">
        <f t="shared" si="6"/>
        <v>5600</v>
      </c>
      <c r="H24" s="3" t="s">
        <v>15</v>
      </c>
      <c r="I24" s="3">
        <v>50</v>
      </c>
      <c r="J24" s="3">
        <f t="shared" si="5"/>
        <v>300</v>
      </c>
      <c r="K24" s="13">
        <f t="shared" si="7"/>
        <v>399</v>
      </c>
    </row>
    <row r="25" spans="1:11" ht="15">
      <c r="A25" s="14" t="s">
        <v>38</v>
      </c>
      <c r="B25" s="10" t="s">
        <v>48</v>
      </c>
      <c r="C25" s="5" t="s">
        <v>13</v>
      </c>
      <c r="D25" s="4" t="s">
        <v>20</v>
      </c>
      <c r="E25" s="5">
        <v>9</v>
      </c>
      <c r="F25" s="20">
        <v>8</v>
      </c>
      <c r="G25" s="5">
        <f t="shared" si="6"/>
        <v>8000</v>
      </c>
      <c r="H25" s="3" t="s">
        <v>15</v>
      </c>
      <c r="I25" s="3">
        <v>50</v>
      </c>
      <c r="J25" s="3">
        <f t="shared" si="5"/>
        <v>450</v>
      </c>
      <c r="K25" s="13">
        <f t="shared" si="7"/>
        <v>598.5</v>
      </c>
    </row>
    <row r="26" spans="1:11" ht="15">
      <c r="A26" s="14" t="s">
        <v>49</v>
      </c>
      <c r="B26" s="5" t="s">
        <v>21</v>
      </c>
      <c r="C26" s="5" t="s">
        <v>17</v>
      </c>
      <c r="D26" s="4" t="s">
        <v>50</v>
      </c>
      <c r="E26" s="5">
        <v>9</v>
      </c>
      <c r="F26" s="20">
        <v>8</v>
      </c>
      <c r="G26" s="5">
        <f aca="true" t="shared" si="8" ref="G26:G33">IF(E26=6,700*F26,IF(E26=9,F26*1000,F26*1200))</f>
        <v>8000</v>
      </c>
      <c r="H26" s="3" t="s">
        <v>51</v>
      </c>
      <c r="I26" s="3">
        <v>126</v>
      </c>
      <c r="J26" s="3">
        <v>1134</v>
      </c>
      <c r="K26" s="13">
        <f t="shared" si="7"/>
        <v>1508.22</v>
      </c>
    </row>
    <row r="27" spans="1:11" ht="15">
      <c r="A27" s="14" t="s">
        <v>49</v>
      </c>
      <c r="B27" s="11" t="s">
        <v>52</v>
      </c>
      <c r="C27" s="5" t="s">
        <v>17</v>
      </c>
      <c r="D27" s="4" t="s">
        <v>18</v>
      </c>
      <c r="E27" s="5">
        <v>6</v>
      </c>
      <c r="F27" s="20">
        <v>7</v>
      </c>
      <c r="G27" s="5">
        <f t="shared" si="8"/>
        <v>4900</v>
      </c>
      <c r="H27" s="3" t="s">
        <v>28</v>
      </c>
      <c r="I27" s="3">
        <v>100</v>
      </c>
      <c r="J27" s="3">
        <f aca="true" t="shared" si="9" ref="J27:J33">I27*E27</f>
        <v>600</v>
      </c>
      <c r="K27" s="13">
        <f t="shared" si="7"/>
        <v>798</v>
      </c>
    </row>
    <row r="28" spans="1:11" ht="15">
      <c r="A28" s="14" t="s">
        <v>49</v>
      </c>
      <c r="B28" s="11" t="s">
        <v>52</v>
      </c>
      <c r="C28" s="5" t="s">
        <v>17</v>
      </c>
      <c r="D28" s="4" t="s">
        <v>18</v>
      </c>
      <c r="E28" s="5">
        <v>6</v>
      </c>
      <c r="F28" s="22">
        <v>7</v>
      </c>
      <c r="G28" s="5">
        <f t="shared" si="8"/>
        <v>4900</v>
      </c>
      <c r="H28" s="3" t="s">
        <v>28</v>
      </c>
      <c r="I28" s="3">
        <v>100</v>
      </c>
      <c r="J28" s="3">
        <f t="shared" si="9"/>
        <v>600</v>
      </c>
      <c r="K28" s="13">
        <f t="shared" si="7"/>
        <v>798</v>
      </c>
    </row>
    <row r="29" spans="1:11" ht="15">
      <c r="A29" s="14" t="s">
        <v>49</v>
      </c>
      <c r="B29" s="6" t="s">
        <v>53</v>
      </c>
      <c r="C29" s="5" t="s">
        <v>17</v>
      </c>
      <c r="D29" s="4" t="s">
        <v>18</v>
      </c>
      <c r="E29" s="5">
        <v>6</v>
      </c>
      <c r="F29" s="20">
        <v>7</v>
      </c>
      <c r="G29" s="5">
        <f t="shared" si="8"/>
        <v>4900</v>
      </c>
      <c r="H29" s="3" t="s">
        <v>28</v>
      </c>
      <c r="I29" s="3">
        <v>100</v>
      </c>
      <c r="J29" s="3">
        <f t="shared" si="9"/>
        <v>600</v>
      </c>
      <c r="K29" s="13">
        <f t="shared" si="7"/>
        <v>798</v>
      </c>
    </row>
    <row r="30" spans="1:11" ht="15">
      <c r="A30" s="14" t="s">
        <v>49</v>
      </c>
      <c r="B30" s="6" t="s">
        <v>54</v>
      </c>
      <c r="C30" s="5" t="s">
        <v>13</v>
      </c>
      <c r="D30" s="4" t="s">
        <v>20</v>
      </c>
      <c r="E30" s="5">
        <v>9</v>
      </c>
      <c r="F30" s="20">
        <v>6</v>
      </c>
      <c r="G30" s="5">
        <f t="shared" si="8"/>
        <v>6000</v>
      </c>
      <c r="H30" s="3" t="s">
        <v>15</v>
      </c>
      <c r="I30" s="3">
        <v>50</v>
      </c>
      <c r="J30" s="3">
        <f t="shared" si="9"/>
        <v>450</v>
      </c>
      <c r="K30" s="13">
        <f aca="true" t="shared" si="10" ref="K30:K38">J30*1.33</f>
        <v>598.5</v>
      </c>
    </row>
    <row r="31" spans="1:11" ht="15">
      <c r="A31" s="14" t="s">
        <v>49</v>
      </c>
      <c r="B31" s="6" t="s">
        <v>55</v>
      </c>
      <c r="C31" s="5" t="s">
        <v>17</v>
      </c>
      <c r="D31" s="4" t="s">
        <v>20</v>
      </c>
      <c r="E31" s="5">
        <v>9</v>
      </c>
      <c r="F31" s="20">
        <v>6</v>
      </c>
      <c r="G31" s="5">
        <f t="shared" si="8"/>
        <v>6000</v>
      </c>
      <c r="H31" s="3" t="s">
        <v>15</v>
      </c>
      <c r="I31" s="3">
        <v>50</v>
      </c>
      <c r="J31" s="3">
        <f t="shared" si="9"/>
        <v>450</v>
      </c>
      <c r="K31" s="13">
        <f t="shared" si="10"/>
        <v>598.5</v>
      </c>
    </row>
    <row r="32" spans="1:11" ht="15">
      <c r="A32" s="14" t="s">
        <v>49</v>
      </c>
      <c r="B32" s="7" t="s">
        <v>56</v>
      </c>
      <c r="C32" s="5" t="s">
        <v>17</v>
      </c>
      <c r="D32" s="4" t="s">
        <v>18</v>
      </c>
      <c r="E32" s="5">
        <v>6</v>
      </c>
      <c r="F32" s="20">
        <v>6</v>
      </c>
      <c r="G32" s="5">
        <f t="shared" si="8"/>
        <v>4200</v>
      </c>
      <c r="H32" s="3" t="s">
        <v>28</v>
      </c>
      <c r="I32" s="3">
        <v>100</v>
      </c>
      <c r="J32" s="3">
        <f t="shared" si="9"/>
        <v>600</v>
      </c>
      <c r="K32" s="13">
        <f t="shared" si="10"/>
        <v>798</v>
      </c>
    </row>
    <row r="33" spans="1:11" ht="15">
      <c r="A33" s="14" t="s">
        <v>49</v>
      </c>
      <c r="B33" s="5" t="s">
        <v>57</v>
      </c>
      <c r="C33" s="5" t="s">
        <v>17</v>
      </c>
      <c r="D33" s="4" t="s">
        <v>58</v>
      </c>
      <c r="E33" s="5">
        <v>12</v>
      </c>
      <c r="F33" s="20">
        <v>6</v>
      </c>
      <c r="G33" s="5">
        <f t="shared" si="8"/>
        <v>7200</v>
      </c>
      <c r="H33" s="3" t="s">
        <v>15</v>
      </c>
      <c r="I33" s="3">
        <v>50</v>
      </c>
      <c r="J33" s="3">
        <f t="shared" si="9"/>
        <v>600</v>
      </c>
      <c r="K33" s="13">
        <f t="shared" si="10"/>
        <v>798</v>
      </c>
    </row>
    <row r="34" spans="1:11" ht="15">
      <c r="A34" s="14" t="s">
        <v>49</v>
      </c>
      <c r="B34" s="5" t="s">
        <v>59</v>
      </c>
      <c r="C34" s="5" t="s">
        <v>13</v>
      </c>
      <c r="D34" s="4" t="s">
        <v>60</v>
      </c>
      <c r="E34" s="5">
        <v>6</v>
      </c>
      <c r="F34" s="20">
        <v>7</v>
      </c>
      <c r="G34" s="5">
        <v>5000</v>
      </c>
      <c r="H34" s="3" t="s">
        <v>30</v>
      </c>
      <c r="I34" s="3">
        <f>J34/6</f>
        <v>250</v>
      </c>
      <c r="J34" s="3">
        <v>1500</v>
      </c>
      <c r="K34" s="15">
        <v>1500</v>
      </c>
    </row>
    <row r="35" spans="1:11" ht="15">
      <c r="A35" s="14" t="s">
        <v>49</v>
      </c>
      <c r="B35" s="5" t="s">
        <v>34</v>
      </c>
      <c r="C35" s="5" t="s">
        <v>13</v>
      </c>
      <c r="D35" s="4" t="s">
        <v>60</v>
      </c>
      <c r="E35" s="5">
        <v>6</v>
      </c>
      <c r="F35" s="20">
        <v>7</v>
      </c>
      <c r="G35" s="5">
        <v>5000</v>
      </c>
      <c r="H35" s="3" t="s">
        <v>30</v>
      </c>
      <c r="I35" s="3">
        <f>J35/6</f>
        <v>250</v>
      </c>
      <c r="J35" s="3">
        <v>1500</v>
      </c>
      <c r="K35" s="15">
        <v>1500</v>
      </c>
    </row>
    <row r="36" spans="1:11" ht="15">
      <c r="A36" s="14" t="s">
        <v>49</v>
      </c>
      <c r="B36" s="5" t="s">
        <v>61</v>
      </c>
      <c r="C36" s="5" t="s">
        <v>17</v>
      </c>
      <c r="D36" s="4" t="s">
        <v>22</v>
      </c>
      <c r="E36" s="5">
        <v>12</v>
      </c>
      <c r="F36" s="20">
        <v>7</v>
      </c>
      <c r="G36" s="5">
        <f>IF(E36=6,700*F36,IF(E36=9,F36*1000,F36*1200))</f>
        <v>8400</v>
      </c>
      <c r="H36" s="3" t="s">
        <v>15</v>
      </c>
      <c r="I36" s="3">
        <v>50</v>
      </c>
      <c r="J36" s="3">
        <f>I36*E36</f>
        <v>600</v>
      </c>
      <c r="K36" s="13">
        <f t="shared" si="10"/>
        <v>798</v>
      </c>
    </row>
    <row r="37" spans="1:11" ht="15">
      <c r="A37" s="14" t="s">
        <v>49</v>
      </c>
      <c r="B37" s="5" t="s">
        <v>46</v>
      </c>
      <c r="C37" s="5" t="s">
        <v>17</v>
      </c>
      <c r="D37" s="4" t="s">
        <v>18</v>
      </c>
      <c r="E37" s="5">
        <v>6</v>
      </c>
      <c r="F37" s="20">
        <v>3</v>
      </c>
      <c r="G37" s="5">
        <f>IF(E37=6,700*F37,IF(E37=9,F37*1000,F37*1200))</f>
        <v>2100</v>
      </c>
      <c r="H37" s="3" t="s">
        <v>26</v>
      </c>
      <c r="I37" s="3">
        <v>75</v>
      </c>
      <c r="J37" s="3">
        <f>I37*E37</f>
        <v>450</v>
      </c>
      <c r="K37" s="13">
        <f t="shared" si="10"/>
        <v>598.5</v>
      </c>
    </row>
    <row r="38" spans="1:11" ht="15">
      <c r="A38" s="14" t="s">
        <v>49</v>
      </c>
      <c r="B38" s="7" t="s">
        <v>62</v>
      </c>
      <c r="C38" s="5" t="s">
        <v>17</v>
      </c>
      <c r="D38" s="4" t="s">
        <v>20</v>
      </c>
      <c r="E38" s="5">
        <v>9</v>
      </c>
      <c r="F38" s="20">
        <v>9</v>
      </c>
      <c r="G38" s="5">
        <f>IF(E38=6,700*F38,IF(E38=9,F38*1000,F38*1200))</f>
        <v>9000</v>
      </c>
      <c r="H38" s="3" t="s">
        <v>15</v>
      </c>
      <c r="I38" s="3">
        <v>50</v>
      </c>
      <c r="J38" s="3">
        <f>I38*E38</f>
        <v>450</v>
      </c>
      <c r="K38" s="13">
        <f t="shared" si="10"/>
        <v>598.5</v>
      </c>
    </row>
    <row r="39" spans="1:11" ht="15">
      <c r="A39" s="14" t="s">
        <v>63</v>
      </c>
      <c r="B39" s="11" t="s">
        <v>64</v>
      </c>
      <c r="C39" s="5" t="s">
        <v>13</v>
      </c>
      <c r="D39" s="4" t="s">
        <v>65</v>
      </c>
      <c r="E39" s="5">
        <v>12</v>
      </c>
      <c r="F39" s="22">
        <v>6</v>
      </c>
      <c r="G39" s="5">
        <v>7500</v>
      </c>
      <c r="H39" s="3" t="s">
        <v>37</v>
      </c>
      <c r="I39" s="3">
        <f>J39/E39</f>
        <v>125</v>
      </c>
      <c r="J39" s="3">
        <v>1500</v>
      </c>
      <c r="K39" s="15">
        <v>1500</v>
      </c>
    </row>
    <row r="40" spans="1:11" ht="15">
      <c r="A40" s="14" t="s">
        <v>63</v>
      </c>
      <c r="B40" s="11" t="s">
        <v>64</v>
      </c>
      <c r="C40" s="5" t="s">
        <v>17</v>
      </c>
      <c r="D40" s="4" t="s">
        <v>44</v>
      </c>
      <c r="E40" s="5">
        <v>12</v>
      </c>
      <c r="F40" s="20">
        <v>5</v>
      </c>
      <c r="G40" s="5">
        <f>IF(E40=6,700*F40,IF(E40=9,F40*1000,F40*1200))</f>
        <v>6000</v>
      </c>
      <c r="H40" s="3" t="s">
        <v>26</v>
      </c>
      <c r="I40" s="3">
        <v>75</v>
      </c>
      <c r="J40" s="3">
        <f>I40*E40</f>
        <v>900</v>
      </c>
      <c r="K40" s="13">
        <f>J40*1.33</f>
        <v>1197</v>
      </c>
    </row>
    <row r="41" spans="1:11" ht="15">
      <c r="A41" s="14" t="s">
        <v>63</v>
      </c>
      <c r="B41" s="11" t="s">
        <v>27</v>
      </c>
      <c r="C41" s="5" t="s">
        <v>17</v>
      </c>
      <c r="D41" s="4" t="s">
        <v>18</v>
      </c>
      <c r="E41" s="5">
        <v>6</v>
      </c>
      <c r="F41" s="20">
        <v>5</v>
      </c>
      <c r="G41" s="5">
        <f>IF(E41=6,700*F41,IF(E41=9,F41*1000,F41*1200))</f>
        <v>3500</v>
      </c>
      <c r="H41" s="3" t="s">
        <v>28</v>
      </c>
      <c r="I41" s="3">
        <v>100</v>
      </c>
      <c r="J41" s="3">
        <f>I41*E41</f>
        <v>600</v>
      </c>
      <c r="K41" s="13">
        <f>J41*1.33</f>
        <v>798</v>
      </c>
    </row>
    <row r="42" spans="1:11" ht="15">
      <c r="A42" s="14" t="s">
        <v>63</v>
      </c>
      <c r="B42" s="5" t="s">
        <v>31</v>
      </c>
      <c r="C42" s="5" t="s">
        <v>13</v>
      </c>
      <c r="D42" s="4" t="s">
        <v>20</v>
      </c>
      <c r="E42" s="5">
        <v>9</v>
      </c>
      <c r="F42" s="20">
        <v>7</v>
      </c>
      <c r="G42" s="5">
        <f>IF(E42=6,700*F42,IF(E42=9,F42*1000,F42*1200))</f>
        <v>7000</v>
      </c>
      <c r="H42" s="3" t="s">
        <v>15</v>
      </c>
      <c r="I42" s="3">
        <v>50</v>
      </c>
      <c r="J42" s="3">
        <f>I42*E42</f>
        <v>450</v>
      </c>
      <c r="K42" s="13">
        <f>J42*1.33</f>
        <v>598.5</v>
      </c>
    </row>
    <row r="43" spans="1:11" ht="15">
      <c r="A43" s="14" t="s">
        <v>63</v>
      </c>
      <c r="B43" s="5" t="s">
        <v>66</v>
      </c>
      <c r="C43" s="5" t="s">
        <v>17</v>
      </c>
      <c r="D43" s="4" t="s">
        <v>22</v>
      </c>
      <c r="E43" s="5">
        <v>12</v>
      </c>
      <c r="F43" s="20">
        <v>6</v>
      </c>
      <c r="G43" s="5">
        <f>IF(E43=6,700*F43,IF(E43=9,F43*1000,F43*1200))</f>
        <v>7200</v>
      </c>
      <c r="H43" s="3" t="s">
        <v>15</v>
      </c>
      <c r="I43" s="3">
        <v>50</v>
      </c>
      <c r="J43" s="3">
        <f>I43*E43</f>
        <v>600</v>
      </c>
      <c r="K43" s="13">
        <f>J43*1.33</f>
        <v>798</v>
      </c>
    </row>
    <row r="44" spans="1:11" ht="15">
      <c r="A44" s="14" t="s">
        <v>63</v>
      </c>
      <c r="B44" s="5" t="s">
        <v>67</v>
      </c>
      <c r="C44" s="5" t="s">
        <v>13</v>
      </c>
      <c r="D44" s="4" t="s">
        <v>22</v>
      </c>
      <c r="E44" s="5">
        <v>12</v>
      </c>
      <c r="F44" s="20">
        <v>6</v>
      </c>
      <c r="G44" s="5">
        <v>7500</v>
      </c>
      <c r="H44" s="3" t="s">
        <v>15</v>
      </c>
      <c r="I44" s="3">
        <v>50</v>
      </c>
      <c r="J44" s="3">
        <f>I44*E44</f>
        <v>600</v>
      </c>
      <c r="K44" s="13">
        <f>J44*1.33</f>
        <v>798</v>
      </c>
    </row>
    <row r="45" spans="1:11" ht="12.75">
      <c r="A45" s="5"/>
      <c r="B45" s="5"/>
      <c r="C45" s="5"/>
      <c r="D45" s="4"/>
      <c r="E45" s="5"/>
      <c r="F45" s="20"/>
      <c r="G45" s="5"/>
      <c r="H45" s="2"/>
      <c r="I45" s="2"/>
      <c r="J45" s="2"/>
      <c r="K45" s="13"/>
    </row>
    <row r="46" spans="1:11" ht="12.75">
      <c r="A46" s="5"/>
      <c r="B46" s="5"/>
      <c r="C46" s="5"/>
      <c r="D46" s="4"/>
      <c r="E46" s="5"/>
      <c r="F46" s="20"/>
      <c r="G46" s="5"/>
      <c r="H46" s="2"/>
      <c r="I46" s="2"/>
      <c r="J46" s="2"/>
      <c r="K46" s="13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</sheetData>
  <printOptions horizontalCentered="1"/>
  <pageMargins left="0.748031496062992" right="0.748031496062992" top="0.984251968503937" bottom="0.984251968503937" header="0.511811023622047" footer="0.511811023622047"/>
  <pageSetup fitToWidth="3" fitToHeight="1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Kalle</cp:lastModifiedBy>
  <dcterms:created xsi:type="dcterms:W3CDTF">2000-04-05T09:27:30Z</dcterms:created>
  <dcterms:modified xsi:type="dcterms:W3CDTF">2006-11-10T09:34:39Z</dcterms:modified>
  <cp:category/>
  <cp:version/>
  <cp:contentType/>
  <cp:contentStatus/>
</cp:coreProperties>
</file>